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5" yWindow="180" windowWidth="10200" windowHeight="7230" firstSheet="8" activeTab="11"/>
  </bookViews>
  <sheets>
    <sheet name="ACTIVOS" sheetId="1" r:id="rId1"/>
    <sheet name="CAPITAL DE TRABAJO" sheetId="2" r:id="rId2"/>
    <sheet name="OFERTA VS. DEMANDA" sheetId="11" r:id="rId3"/>
    <sheet name="DEPRECIACIÓN" sheetId="3" r:id="rId4"/>
    <sheet name="PRÉSTAMO" sheetId="4" r:id="rId5"/>
    <sheet name="AMORT. ACT. DIF." sheetId="8" r:id="rId6"/>
    <sheet name="EGRESOS" sheetId="6" r:id="rId7"/>
    <sheet name="COMPORTAMIENTO COSTO" sheetId="9" r:id="rId8"/>
    <sheet name="PROYECCIÓN COSTOS" sheetId="7" r:id="rId9"/>
    <sheet name="INGRESOS-VENTAS" sheetId="5" r:id="rId10"/>
    <sheet name="PROYECCIÓN VTAS" sheetId="12" r:id="rId11"/>
    <sheet name="VAN-TIR" sheetId="13" r:id="rId12"/>
    <sheet name="BALANCES" sheetId="14" r:id="rId13"/>
  </sheets>
  <externalReferences>
    <externalReference r:id="rId14"/>
  </externalReferences>
  <calcPr calcId="125725"/>
</workbook>
</file>

<file path=xl/calcChain.xml><?xml version="1.0" encoding="utf-8"?>
<calcChain xmlns="http://schemas.openxmlformats.org/spreadsheetml/2006/main">
  <c r="M32" i="14"/>
  <c r="J32"/>
  <c r="F9"/>
  <c r="D5"/>
  <c r="D6"/>
  <c r="I5" i="7"/>
  <c r="G5"/>
  <c r="K5" s="1"/>
  <c r="G21" i="14" l="1"/>
  <c r="D6" i="9" l="1"/>
  <c r="D10"/>
  <c r="D9"/>
  <c r="D8"/>
  <c r="D7"/>
  <c r="D23" i="5"/>
  <c r="D12" i="9" l="1"/>
  <c r="E12" l="1"/>
  <c r="D7" i="11" l="1"/>
  <c r="H7" s="1"/>
  <c r="J7" s="1"/>
  <c r="G12" i="9"/>
  <c r="G18" s="1"/>
  <c r="M12"/>
  <c r="M18" s="1"/>
  <c r="L12"/>
  <c r="L18" s="1"/>
  <c r="C145" i="6"/>
  <c r="C153" s="1"/>
  <c r="C141"/>
  <c r="C152" s="1"/>
  <c r="F15" i="8"/>
  <c r="F32" i="3"/>
  <c r="K12" i="9"/>
  <c r="J12"/>
  <c r="J18" s="1"/>
  <c r="C151" i="6"/>
  <c r="G12" i="8"/>
  <c r="H12"/>
  <c r="I12"/>
  <c r="J12"/>
  <c r="K12"/>
  <c r="K8"/>
  <c r="K9"/>
  <c r="K10"/>
  <c r="H8"/>
  <c r="I8"/>
  <c r="J8" s="1"/>
  <c r="H9"/>
  <c r="I9" s="1"/>
  <c r="J9" s="1"/>
  <c r="H10"/>
  <c r="I10"/>
  <c r="J10" s="1"/>
  <c r="G9"/>
  <c r="G10"/>
  <c r="G8"/>
  <c r="F12"/>
  <c r="F9"/>
  <c r="F10"/>
  <c r="F8"/>
  <c r="D12"/>
  <c r="C10" i="1"/>
  <c r="K30" i="3"/>
  <c r="J30"/>
  <c r="G30"/>
  <c r="F30"/>
  <c r="H30"/>
  <c r="I30" s="1"/>
  <c r="C56" i="6"/>
  <c r="H123"/>
  <c r="G123"/>
  <c r="E123"/>
  <c r="I123" s="1"/>
  <c r="J123" s="1"/>
  <c r="M123" s="1"/>
  <c r="H122"/>
  <c r="G122"/>
  <c r="E122"/>
  <c r="H121"/>
  <c r="G121"/>
  <c r="E121"/>
  <c r="I121" s="1"/>
  <c r="J121" s="1"/>
  <c r="M121" s="1"/>
  <c r="D109"/>
  <c r="D108"/>
  <c r="D111" s="1"/>
  <c r="D105"/>
  <c r="E103"/>
  <c r="E102"/>
  <c r="E101"/>
  <c r="E100"/>
  <c r="E99"/>
  <c r="E98"/>
  <c r="E97"/>
  <c r="E96"/>
  <c r="E95"/>
  <c r="E94"/>
  <c r="E93"/>
  <c r="E92"/>
  <c r="E91"/>
  <c r="E90"/>
  <c r="E89"/>
  <c r="E88"/>
  <c r="E87"/>
  <c r="E86"/>
  <c r="E85"/>
  <c r="E84"/>
  <c r="E83"/>
  <c r="E82"/>
  <c r="E81"/>
  <c r="E80"/>
  <c r="E79"/>
  <c r="E78"/>
  <c r="E105" s="1"/>
  <c r="C133" s="1"/>
  <c r="C27"/>
  <c r="C24"/>
  <c r="C23"/>
  <c r="C33" s="1"/>
  <c r="H13"/>
  <c r="G13"/>
  <c r="I13" s="1"/>
  <c r="J13" s="1"/>
  <c r="E13"/>
  <c r="H12"/>
  <c r="G12"/>
  <c r="C12"/>
  <c r="E12" s="1"/>
  <c r="I12" s="1"/>
  <c r="J12" s="1"/>
  <c r="H11"/>
  <c r="G11"/>
  <c r="E11"/>
  <c r="H10"/>
  <c r="G10"/>
  <c r="E10"/>
  <c r="I10" s="1"/>
  <c r="J10" s="1"/>
  <c r="M10" s="1"/>
  <c r="C96" i="2"/>
  <c r="K18" i="9" l="1"/>
  <c r="D25" i="14"/>
  <c r="I11" i="6"/>
  <c r="J11" s="1"/>
  <c r="M11" s="1"/>
  <c r="I122"/>
  <c r="J122" s="1"/>
  <c r="M122" s="1"/>
  <c r="D24"/>
  <c r="M13"/>
  <c r="M12"/>
  <c r="D30"/>
  <c r="D28"/>
  <c r="D25"/>
  <c r="C58"/>
  <c r="D31"/>
  <c r="D29"/>
  <c r="D26"/>
  <c r="M15"/>
  <c r="C57" s="1"/>
  <c r="C59" s="1"/>
  <c r="C150" s="1"/>
  <c r="C155" s="1"/>
  <c r="D27"/>
  <c r="M125"/>
  <c r="C134" s="1"/>
  <c r="C135" s="1"/>
  <c r="D23"/>
  <c r="D33" l="1"/>
  <c r="F24" i="3" l="1"/>
  <c r="G24"/>
  <c r="H24" s="1"/>
  <c r="I24" s="1"/>
  <c r="J24" s="1"/>
  <c r="K24" s="1"/>
  <c r="F25"/>
  <c r="G25" s="1"/>
  <c r="F26"/>
  <c r="G26"/>
  <c r="H26" s="1"/>
  <c r="I26" s="1"/>
  <c r="J26" s="1"/>
  <c r="K26" s="1"/>
  <c r="F27"/>
  <c r="G27" s="1"/>
  <c r="F28"/>
  <c r="G28"/>
  <c r="H28" s="1"/>
  <c r="I28" s="1"/>
  <c r="J28" s="1"/>
  <c r="K28" s="1"/>
  <c r="F29"/>
  <c r="G29" s="1"/>
  <c r="L23"/>
  <c r="H23"/>
  <c r="I23"/>
  <c r="J23" s="1"/>
  <c r="K23" s="1"/>
  <c r="G23"/>
  <c r="F23"/>
  <c r="F19"/>
  <c r="G19"/>
  <c r="H19" s="1"/>
  <c r="I19" s="1"/>
  <c r="F20"/>
  <c r="G20" s="1"/>
  <c r="F21"/>
  <c r="G21"/>
  <c r="H21" s="1"/>
  <c r="I21" s="1"/>
  <c r="L18"/>
  <c r="H18"/>
  <c r="I18"/>
  <c r="G18"/>
  <c r="F18"/>
  <c r="F15"/>
  <c r="G15"/>
  <c r="H15" s="1"/>
  <c r="F16"/>
  <c r="G16" s="1"/>
  <c r="L14"/>
  <c r="H14"/>
  <c r="I14"/>
  <c r="J14" s="1"/>
  <c r="K14" s="1"/>
  <c r="G14"/>
  <c r="F14"/>
  <c r="E29"/>
  <c r="E28"/>
  <c r="E27"/>
  <c r="E26"/>
  <c r="E25"/>
  <c r="E24"/>
  <c r="E23"/>
  <c r="E21"/>
  <c r="E20"/>
  <c r="E19"/>
  <c r="E18"/>
  <c r="H29" l="1"/>
  <c r="I29" s="1"/>
  <c r="J29" s="1"/>
  <c r="K29" s="1"/>
  <c r="L29"/>
  <c r="H25"/>
  <c r="I25" s="1"/>
  <c r="J25" s="1"/>
  <c r="K25" s="1"/>
  <c r="L25"/>
  <c r="H27"/>
  <c r="I27" s="1"/>
  <c r="J27" s="1"/>
  <c r="K27" s="1"/>
  <c r="L27"/>
  <c r="L28"/>
  <c r="L26"/>
  <c r="L24"/>
  <c r="H20"/>
  <c r="I20" s="1"/>
  <c r="L20"/>
  <c r="L21"/>
  <c r="L19"/>
  <c r="I15"/>
  <c r="J15" s="1"/>
  <c r="K15" s="1"/>
  <c r="L15"/>
  <c r="H16"/>
  <c r="I16" s="1"/>
  <c r="J16" s="1"/>
  <c r="K16" s="1"/>
  <c r="L16"/>
  <c r="K507" i="4" l="1"/>
  <c r="C24"/>
  <c r="D18"/>
  <c r="H13"/>
  <c r="E11"/>
  <c r="C216" s="1"/>
  <c r="E10"/>
  <c r="K25" s="1"/>
  <c r="H7"/>
  <c r="C7" i="3"/>
  <c r="N22" i="2"/>
  <c r="C111"/>
  <c r="C92"/>
  <c r="D43"/>
  <c r="D42"/>
  <c r="D45" s="1"/>
  <c r="C93"/>
  <c r="E79"/>
  <c r="G82"/>
  <c r="H82"/>
  <c r="E82"/>
  <c r="I82" s="1"/>
  <c r="J82" s="1"/>
  <c r="C81"/>
  <c r="E81" s="1"/>
  <c r="H81"/>
  <c r="G81"/>
  <c r="H80"/>
  <c r="G80"/>
  <c r="E80"/>
  <c r="I80" s="1"/>
  <c r="J80" s="1"/>
  <c r="M80" s="1"/>
  <c r="H79"/>
  <c r="G79"/>
  <c r="I79" s="1"/>
  <c r="J79" s="1"/>
  <c r="M79" s="1"/>
  <c r="H57"/>
  <c r="H56"/>
  <c r="H55"/>
  <c r="G57"/>
  <c r="G56"/>
  <c r="G55"/>
  <c r="E7" i="3" l="1"/>
  <c r="F7" s="1"/>
  <c r="G7" s="1"/>
  <c r="H7" s="1"/>
  <c r="H216" i="4"/>
  <c r="F216"/>
  <c r="G216"/>
  <c r="E216"/>
  <c r="D216"/>
  <c r="K216" s="1"/>
  <c r="H25"/>
  <c r="C26"/>
  <c r="C28"/>
  <c r="C30"/>
  <c r="C32"/>
  <c r="C34"/>
  <c r="C36"/>
  <c r="C38"/>
  <c r="C40"/>
  <c r="C42"/>
  <c r="C44"/>
  <c r="C46"/>
  <c r="C48"/>
  <c r="C50"/>
  <c r="C52"/>
  <c r="C54"/>
  <c r="C56"/>
  <c r="C58"/>
  <c r="C60"/>
  <c r="C62"/>
  <c r="C64"/>
  <c r="C66"/>
  <c r="C68"/>
  <c r="C70"/>
  <c r="C72"/>
  <c r="C74"/>
  <c r="C76"/>
  <c r="C78"/>
  <c r="C80"/>
  <c r="C82"/>
  <c r="C84"/>
  <c r="C86"/>
  <c r="C88"/>
  <c r="C90"/>
  <c r="C92"/>
  <c r="C94"/>
  <c r="C96"/>
  <c r="C98"/>
  <c r="C100"/>
  <c r="C102"/>
  <c r="C104"/>
  <c r="C106"/>
  <c r="C108"/>
  <c r="C110"/>
  <c r="C112"/>
  <c r="C114"/>
  <c r="C116"/>
  <c r="C118"/>
  <c r="C120"/>
  <c r="C122"/>
  <c r="C124"/>
  <c r="C126"/>
  <c r="C128"/>
  <c r="C130"/>
  <c r="C132"/>
  <c r="C134"/>
  <c r="C136"/>
  <c r="C138"/>
  <c r="C140"/>
  <c r="C142"/>
  <c r="C144"/>
  <c r="C146"/>
  <c r="C148"/>
  <c r="C150"/>
  <c r="C152"/>
  <c r="C154"/>
  <c r="C156"/>
  <c r="C158"/>
  <c r="C160"/>
  <c r="C162"/>
  <c r="C164"/>
  <c r="C166"/>
  <c r="C168"/>
  <c r="C170"/>
  <c r="C172"/>
  <c r="C174"/>
  <c r="C176"/>
  <c r="C178"/>
  <c r="C180"/>
  <c r="C182"/>
  <c r="C184"/>
  <c r="C186"/>
  <c r="C188"/>
  <c r="C190"/>
  <c r="C192"/>
  <c r="C194"/>
  <c r="C196"/>
  <c r="C198"/>
  <c r="C200"/>
  <c r="C202"/>
  <c r="C204"/>
  <c r="C206"/>
  <c r="C208"/>
  <c r="C210"/>
  <c r="C212"/>
  <c r="C214"/>
  <c r="C506"/>
  <c r="C504"/>
  <c r="C502"/>
  <c r="C500"/>
  <c r="C498"/>
  <c r="C496"/>
  <c r="C494"/>
  <c r="C492"/>
  <c r="C490"/>
  <c r="C488"/>
  <c r="C486"/>
  <c r="C484"/>
  <c r="C482"/>
  <c r="C480"/>
  <c r="C478"/>
  <c r="C476"/>
  <c r="C474"/>
  <c r="C472"/>
  <c r="C470"/>
  <c r="C468"/>
  <c r="C466"/>
  <c r="C464"/>
  <c r="C462"/>
  <c r="C460"/>
  <c r="C458"/>
  <c r="C456"/>
  <c r="C454"/>
  <c r="C452"/>
  <c r="C450"/>
  <c r="C448"/>
  <c r="C446"/>
  <c r="C444"/>
  <c r="C442"/>
  <c r="C440"/>
  <c r="C438"/>
  <c r="C505"/>
  <c r="C503"/>
  <c r="C501"/>
  <c r="C499"/>
  <c r="C497"/>
  <c r="C495"/>
  <c r="C493"/>
  <c r="C491"/>
  <c r="C489"/>
  <c r="C487"/>
  <c r="C485"/>
  <c r="C483"/>
  <c r="C481"/>
  <c r="C479"/>
  <c r="C477"/>
  <c r="C475"/>
  <c r="C473"/>
  <c r="C471"/>
  <c r="C469"/>
  <c r="C467"/>
  <c r="C465"/>
  <c r="C463"/>
  <c r="C461"/>
  <c r="C459"/>
  <c r="C457"/>
  <c r="C455"/>
  <c r="C453"/>
  <c r="C451"/>
  <c r="C449"/>
  <c r="C447"/>
  <c r="C445"/>
  <c r="C443"/>
  <c r="C441"/>
  <c r="C439"/>
  <c r="C437"/>
  <c r="C435"/>
  <c r="C436"/>
  <c r="C432"/>
  <c r="C430"/>
  <c r="C428"/>
  <c r="C426"/>
  <c r="C424"/>
  <c r="C422"/>
  <c r="C420"/>
  <c r="C418"/>
  <c r="C416"/>
  <c r="C414"/>
  <c r="C412"/>
  <c r="C410"/>
  <c r="C408"/>
  <c r="C406"/>
  <c r="C404"/>
  <c r="C402"/>
  <c r="C400"/>
  <c r="C398"/>
  <c r="C396"/>
  <c r="C394"/>
  <c r="C392"/>
  <c r="C390"/>
  <c r="C388"/>
  <c r="C386"/>
  <c r="C384"/>
  <c r="C382"/>
  <c r="C380"/>
  <c r="C378"/>
  <c r="C376"/>
  <c r="C374"/>
  <c r="C372"/>
  <c r="C370"/>
  <c r="C368"/>
  <c r="C366"/>
  <c r="C364"/>
  <c r="C434"/>
  <c r="C433"/>
  <c r="C431"/>
  <c r="C429"/>
  <c r="C427"/>
  <c r="C425"/>
  <c r="C423"/>
  <c r="C421"/>
  <c r="C419"/>
  <c r="C417"/>
  <c r="C415"/>
  <c r="C413"/>
  <c r="C411"/>
  <c r="C409"/>
  <c r="C407"/>
  <c r="C405"/>
  <c r="C403"/>
  <c r="C401"/>
  <c r="C399"/>
  <c r="C397"/>
  <c r="C395"/>
  <c r="C393"/>
  <c r="C391"/>
  <c r="C389"/>
  <c r="C387"/>
  <c r="C385"/>
  <c r="C383"/>
  <c r="C381"/>
  <c r="C379"/>
  <c r="C377"/>
  <c r="C375"/>
  <c r="C373"/>
  <c r="C371"/>
  <c r="C369"/>
  <c r="C367"/>
  <c r="C365"/>
  <c r="C363"/>
  <c r="C361"/>
  <c r="C359"/>
  <c r="C357"/>
  <c r="C355"/>
  <c r="C353"/>
  <c r="C351"/>
  <c r="C349"/>
  <c r="C347"/>
  <c r="C345"/>
  <c r="C343"/>
  <c r="C341"/>
  <c r="C339"/>
  <c r="C337"/>
  <c r="C335"/>
  <c r="C333"/>
  <c r="C331"/>
  <c r="C329"/>
  <c r="C327"/>
  <c r="C325"/>
  <c r="C323"/>
  <c r="C321"/>
  <c r="C319"/>
  <c r="C317"/>
  <c r="C315"/>
  <c r="C313"/>
  <c r="C311"/>
  <c r="C309"/>
  <c r="C307"/>
  <c r="C305"/>
  <c r="C303"/>
  <c r="C301"/>
  <c r="C299"/>
  <c r="C297"/>
  <c r="C295"/>
  <c r="C293"/>
  <c r="C291"/>
  <c r="C289"/>
  <c r="C287"/>
  <c r="C285"/>
  <c r="C283"/>
  <c r="C281"/>
  <c r="C279"/>
  <c r="C277"/>
  <c r="C275"/>
  <c r="C273"/>
  <c r="C271"/>
  <c r="C269"/>
  <c r="C267"/>
  <c r="C265"/>
  <c r="C263"/>
  <c r="C261"/>
  <c r="C259"/>
  <c r="C257"/>
  <c r="C255"/>
  <c r="C253"/>
  <c r="C251"/>
  <c r="C249"/>
  <c r="C247"/>
  <c r="C245"/>
  <c r="C243"/>
  <c r="C241"/>
  <c r="C239"/>
  <c r="C237"/>
  <c r="C235"/>
  <c r="C233"/>
  <c r="C231"/>
  <c r="C229"/>
  <c r="C227"/>
  <c r="C225"/>
  <c r="C223"/>
  <c r="C221"/>
  <c r="C219"/>
  <c r="C217"/>
  <c r="C362"/>
  <c r="C360"/>
  <c r="C358"/>
  <c r="C356"/>
  <c r="C354"/>
  <c r="C352"/>
  <c r="C350"/>
  <c r="C348"/>
  <c r="C346"/>
  <c r="C344"/>
  <c r="C342"/>
  <c r="C340"/>
  <c r="C338"/>
  <c r="C336"/>
  <c r="C334"/>
  <c r="C332"/>
  <c r="C330"/>
  <c r="C328"/>
  <c r="C326"/>
  <c r="C324"/>
  <c r="C322"/>
  <c r="C320"/>
  <c r="C318"/>
  <c r="C316"/>
  <c r="C314"/>
  <c r="C312"/>
  <c r="C310"/>
  <c r="C308"/>
  <c r="C306"/>
  <c r="C304"/>
  <c r="C302"/>
  <c r="C300"/>
  <c r="C298"/>
  <c r="C296"/>
  <c r="C294"/>
  <c r="C292"/>
  <c r="C290"/>
  <c r="C288"/>
  <c r="C286"/>
  <c r="C284"/>
  <c r="C282"/>
  <c r="C280"/>
  <c r="C278"/>
  <c r="C276"/>
  <c r="C274"/>
  <c r="C272"/>
  <c r="C270"/>
  <c r="C268"/>
  <c r="C266"/>
  <c r="C264"/>
  <c r="C262"/>
  <c r="C260"/>
  <c r="C258"/>
  <c r="C256"/>
  <c r="C254"/>
  <c r="C252"/>
  <c r="C250"/>
  <c r="C248"/>
  <c r="C246"/>
  <c r="C244"/>
  <c r="C242"/>
  <c r="C240"/>
  <c r="C238"/>
  <c r="C236"/>
  <c r="C234"/>
  <c r="C232"/>
  <c r="C230"/>
  <c r="C228"/>
  <c r="C226"/>
  <c r="C224"/>
  <c r="C222"/>
  <c r="C220"/>
  <c r="C218"/>
  <c r="C25"/>
  <c r="C27"/>
  <c r="C29"/>
  <c r="C31"/>
  <c r="C33"/>
  <c r="C35"/>
  <c r="C37"/>
  <c r="C39"/>
  <c r="C41"/>
  <c r="C43"/>
  <c r="C45"/>
  <c r="C47"/>
  <c r="C49"/>
  <c r="C51"/>
  <c r="C53"/>
  <c r="C55"/>
  <c r="C57"/>
  <c r="C59"/>
  <c r="C61"/>
  <c r="C63"/>
  <c r="C65"/>
  <c r="C67"/>
  <c r="C69"/>
  <c r="C71"/>
  <c r="C73"/>
  <c r="C75"/>
  <c r="C77"/>
  <c r="C79"/>
  <c r="C81"/>
  <c r="C83"/>
  <c r="C85"/>
  <c r="C87"/>
  <c r="C89"/>
  <c r="C91"/>
  <c r="C93"/>
  <c r="C95"/>
  <c r="C97"/>
  <c r="C99"/>
  <c r="C101"/>
  <c r="C103"/>
  <c r="C105"/>
  <c r="C107"/>
  <c r="C109"/>
  <c r="C111"/>
  <c r="C113"/>
  <c r="C115"/>
  <c r="C117"/>
  <c r="C119"/>
  <c r="C121"/>
  <c r="C123"/>
  <c r="C125"/>
  <c r="C127"/>
  <c r="C129"/>
  <c r="C131"/>
  <c r="C133"/>
  <c r="C135"/>
  <c r="C137"/>
  <c r="C139"/>
  <c r="C141"/>
  <c r="C143"/>
  <c r="C145"/>
  <c r="C147"/>
  <c r="C149"/>
  <c r="C151"/>
  <c r="C153"/>
  <c r="C155"/>
  <c r="C157"/>
  <c r="C159"/>
  <c r="C161"/>
  <c r="C163"/>
  <c r="C165"/>
  <c r="C167"/>
  <c r="C169"/>
  <c r="C171"/>
  <c r="C173"/>
  <c r="C175"/>
  <c r="C177"/>
  <c r="C179"/>
  <c r="C181"/>
  <c r="C183"/>
  <c r="C185"/>
  <c r="C187"/>
  <c r="C189"/>
  <c r="C191"/>
  <c r="C193"/>
  <c r="C195"/>
  <c r="C197"/>
  <c r="C199"/>
  <c r="C201"/>
  <c r="C203"/>
  <c r="C205"/>
  <c r="C207"/>
  <c r="C209"/>
  <c r="C211"/>
  <c r="C213"/>
  <c r="C215"/>
  <c r="I81" i="2"/>
  <c r="J81" s="1"/>
  <c r="C104"/>
  <c r="M82"/>
  <c r="M81"/>
  <c r="M84" s="1"/>
  <c r="K7" i="3" l="1"/>
  <c r="D99" i="2"/>
  <c r="D97"/>
  <c r="D95"/>
  <c r="D93"/>
  <c r="C112"/>
  <c r="D100"/>
  <c r="D98"/>
  <c r="D96"/>
  <c r="D94"/>
  <c r="D92"/>
  <c r="G215" i="4"/>
  <c r="E215"/>
  <c r="H215"/>
  <c r="F215"/>
  <c r="D215"/>
  <c r="K215" s="1"/>
  <c r="G211"/>
  <c r="E211"/>
  <c r="H211"/>
  <c r="F211"/>
  <c r="D211"/>
  <c r="K211" s="1"/>
  <c r="G207"/>
  <c r="E207"/>
  <c r="H207"/>
  <c r="F207"/>
  <c r="D207"/>
  <c r="K207" s="1"/>
  <c r="G203"/>
  <c r="E203"/>
  <c r="H203"/>
  <c r="F203"/>
  <c r="D203"/>
  <c r="K203" s="1"/>
  <c r="G199"/>
  <c r="E199"/>
  <c r="H199"/>
  <c r="F199"/>
  <c r="D199"/>
  <c r="K199" s="1"/>
  <c r="G195"/>
  <c r="E195"/>
  <c r="H195"/>
  <c r="F195"/>
  <c r="D195"/>
  <c r="K195" s="1"/>
  <c r="G191"/>
  <c r="E191"/>
  <c r="H191"/>
  <c r="F191"/>
  <c r="D191"/>
  <c r="K191" s="1"/>
  <c r="G187"/>
  <c r="E187"/>
  <c r="H187"/>
  <c r="F187"/>
  <c r="D187"/>
  <c r="K187" s="1"/>
  <c r="G183"/>
  <c r="E183"/>
  <c r="H183"/>
  <c r="F183"/>
  <c r="D183"/>
  <c r="K183" s="1"/>
  <c r="G179"/>
  <c r="E179"/>
  <c r="H179"/>
  <c r="F179"/>
  <c r="D179"/>
  <c r="K179" s="1"/>
  <c r="G175"/>
  <c r="E175"/>
  <c r="H175"/>
  <c r="F175"/>
  <c r="D175"/>
  <c r="K175" s="1"/>
  <c r="G171"/>
  <c r="E171"/>
  <c r="H171"/>
  <c r="F171"/>
  <c r="D171"/>
  <c r="K171" s="1"/>
  <c r="G167"/>
  <c r="E167"/>
  <c r="H167"/>
  <c r="F167"/>
  <c r="D167"/>
  <c r="K167" s="1"/>
  <c r="G163"/>
  <c r="E163"/>
  <c r="H163"/>
  <c r="F163"/>
  <c r="D163"/>
  <c r="K163" s="1"/>
  <c r="G159"/>
  <c r="E159"/>
  <c r="H159"/>
  <c r="F159"/>
  <c r="D159"/>
  <c r="K159" s="1"/>
  <c r="G155"/>
  <c r="E155"/>
  <c r="H155"/>
  <c r="F155"/>
  <c r="D155"/>
  <c r="K155" s="1"/>
  <c r="G151"/>
  <c r="E151"/>
  <c r="H151"/>
  <c r="F151"/>
  <c r="D151"/>
  <c r="K151" s="1"/>
  <c r="G147"/>
  <c r="E147"/>
  <c r="H147"/>
  <c r="F147"/>
  <c r="D147"/>
  <c r="K147" s="1"/>
  <c r="G143"/>
  <c r="E143"/>
  <c r="H143"/>
  <c r="F143"/>
  <c r="D143"/>
  <c r="K143" s="1"/>
  <c r="G139"/>
  <c r="E139"/>
  <c r="H139"/>
  <c r="F139"/>
  <c r="D139"/>
  <c r="K139" s="1"/>
  <c r="G135"/>
  <c r="E135"/>
  <c r="H135"/>
  <c r="F135"/>
  <c r="D135"/>
  <c r="K135" s="1"/>
  <c r="G131"/>
  <c r="E131"/>
  <c r="H131"/>
  <c r="F131"/>
  <c r="D131"/>
  <c r="K131" s="1"/>
  <c r="G127"/>
  <c r="E127"/>
  <c r="H127"/>
  <c r="F127"/>
  <c r="D127"/>
  <c r="K127" s="1"/>
  <c r="G123"/>
  <c r="E123"/>
  <c r="H123"/>
  <c r="F123"/>
  <c r="D123"/>
  <c r="K123" s="1"/>
  <c r="G119"/>
  <c r="E119"/>
  <c r="H119"/>
  <c r="F119"/>
  <c r="D119"/>
  <c r="K119" s="1"/>
  <c r="G115"/>
  <c r="E115"/>
  <c r="H115"/>
  <c r="F115"/>
  <c r="D115"/>
  <c r="K115" s="1"/>
  <c r="G111"/>
  <c r="E111"/>
  <c r="H111"/>
  <c r="F111"/>
  <c r="D111"/>
  <c r="K111" s="1"/>
  <c r="G107"/>
  <c r="E107"/>
  <c r="H107"/>
  <c r="F107"/>
  <c r="D107"/>
  <c r="K107" s="1"/>
  <c r="G103"/>
  <c r="E103"/>
  <c r="H103"/>
  <c r="F103"/>
  <c r="D103"/>
  <c r="K103" s="1"/>
  <c r="G99"/>
  <c r="E99"/>
  <c r="H99"/>
  <c r="F99"/>
  <c r="D99"/>
  <c r="K99" s="1"/>
  <c r="G95"/>
  <c r="E95"/>
  <c r="H95"/>
  <c r="F95"/>
  <c r="D95"/>
  <c r="K95" s="1"/>
  <c r="G91"/>
  <c r="E91"/>
  <c r="H91"/>
  <c r="F91"/>
  <c r="D91"/>
  <c r="K91" s="1"/>
  <c r="G87"/>
  <c r="E87"/>
  <c r="H87"/>
  <c r="F87"/>
  <c r="D87"/>
  <c r="K87" s="1"/>
  <c r="G83"/>
  <c r="E83"/>
  <c r="H83"/>
  <c r="F83"/>
  <c r="D83"/>
  <c r="K83" s="1"/>
  <c r="G79"/>
  <c r="E79"/>
  <c r="H79"/>
  <c r="F79"/>
  <c r="D79"/>
  <c r="K79" s="1"/>
  <c r="G75"/>
  <c r="E75"/>
  <c r="H75"/>
  <c r="F75"/>
  <c r="D75"/>
  <c r="K75" s="1"/>
  <c r="D71"/>
  <c r="K71" s="1"/>
  <c r="D67"/>
  <c r="K67" s="1"/>
  <c r="D63"/>
  <c r="K63" s="1"/>
  <c r="D59"/>
  <c r="K59" s="1"/>
  <c r="D55"/>
  <c r="K55" s="1"/>
  <c r="D51"/>
  <c r="K51" s="1"/>
  <c r="D47"/>
  <c r="K47" s="1"/>
  <c r="D43"/>
  <c r="K43" s="1"/>
  <c r="D39"/>
  <c r="K39" s="1"/>
  <c r="D35"/>
  <c r="K35" s="1"/>
  <c r="D31"/>
  <c r="K31" s="1"/>
  <c r="D27"/>
  <c r="K27" s="1"/>
  <c r="H218"/>
  <c r="F218"/>
  <c r="D218"/>
  <c r="K218" s="1"/>
  <c r="G218"/>
  <c r="E218"/>
  <c r="H222"/>
  <c r="F222"/>
  <c r="D222"/>
  <c r="K222" s="1"/>
  <c r="G222"/>
  <c r="E222"/>
  <c r="H226"/>
  <c r="F226"/>
  <c r="D226"/>
  <c r="K226" s="1"/>
  <c r="G226"/>
  <c r="E226"/>
  <c r="H230"/>
  <c r="F230"/>
  <c r="D230"/>
  <c r="K230" s="1"/>
  <c r="G230"/>
  <c r="E230"/>
  <c r="H234"/>
  <c r="F234"/>
  <c r="D234"/>
  <c r="K234" s="1"/>
  <c r="G234"/>
  <c r="E234"/>
  <c r="H238"/>
  <c r="F238"/>
  <c r="D238"/>
  <c r="K238" s="1"/>
  <c r="G238"/>
  <c r="E238"/>
  <c r="H242"/>
  <c r="F242"/>
  <c r="D242"/>
  <c r="K242" s="1"/>
  <c r="G242"/>
  <c r="E242"/>
  <c r="H246"/>
  <c r="F246"/>
  <c r="D246"/>
  <c r="K246" s="1"/>
  <c r="G246"/>
  <c r="E246"/>
  <c r="H250"/>
  <c r="F250"/>
  <c r="D250"/>
  <c r="K250" s="1"/>
  <c r="G250"/>
  <c r="E250"/>
  <c r="H254"/>
  <c r="F254"/>
  <c r="D254"/>
  <c r="K254" s="1"/>
  <c r="G254"/>
  <c r="E254"/>
  <c r="H258"/>
  <c r="F258"/>
  <c r="D258"/>
  <c r="K258" s="1"/>
  <c r="G258"/>
  <c r="E258"/>
  <c r="H262"/>
  <c r="F262"/>
  <c r="D262"/>
  <c r="K262" s="1"/>
  <c r="G262"/>
  <c r="E262"/>
  <c r="H266"/>
  <c r="F266"/>
  <c r="D266"/>
  <c r="K266" s="1"/>
  <c r="G266"/>
  <c r="E266"/>
  <c r="H270"/>
  <c r="F270"/>
  <c r="D270"/>
  <c r="K270" s="1"/>
  <c r="G270"/>
  <c r="E270"/>
  <c r="H274"/>
  <c r="F274"/>
  <c r="D274"/>
  <c r="K274" s="1"/>
  <c r="G274"/>
  <c r="E274"/>
  <c r="H278"/>
  <c r="F278"/>
  <c r="D278"/>
  <c r="K278" s="1"/>
  <c r="G278"/>
  <c r="E278"/>
  <c r="H282"/>
  <c r="F282"/>
  <c r="D282"/>
  <c r="K282" s="1"/>
  <c r="G282"/>
  <c r="E282"/>
  <c r="H286"/>
  <c r="F286"/>
  <c r="D286"/>
  <c r="K286" s="1"/>
  <c r="G286"/>
  <c r="E286"/>
  <c r="H290"/>
  <c r="F290"/>
  <c r="D290"/>
  <c r="K290" s="1"/>
  <c r="G290"/>
  <c r="E290"/>
  <c r="H294"/>
  <c r="F294"/>
  <c r="D294"/>
  <c r="K294" s="1"/>
  <c r="G294"/>
  <c r="E294"/>
  <c r="H298"/>
  <c r="F298"/>
  <c r="D298"/>
  <c r="K298" s="1"/>
  <c r="G298"/>
  <c r="E298"/>
  <c r="H302"/>
  <c r="F302"/>
  <c r="D302"/>
  <c r="K302" s="1"/>
  <c r="G302"/>
  <c r="E302"/>
  <c r="H306"/>
  <c r="F306"/>
  <c r="D306"/>
  <c r="K306" s="1"/>
  <c r="G306"/>
  <c r="E306"/>
  <c r="H310"/>
  <c r="F310"/>
  <c r="D310"/>
  <c r="K310" s="1"/>
  <c r="G310"/>
  <c r="E310"/>
  <c r="H314"/>
  <c r="F314"/>
  <c r="D314"/>
  <c r="K314" s="1"/>
  <c r="G314"/>
  <c r="E314"/>
  <c r="H318"/>
  <c r="F318"/>
  <c r="D318"/>
  <c r="K318" s="1"/>
  <c r="G318"/>
  <c r="E318"/>
  <c r="H322"/>
  <c r="F322"/>
  <c r="D322"/>
  <c r="K322" s="1"/>
  <c r="G322"/>
  <c r="E322"/>
  <c r="H326"/>
  <c r="F326"/>
  <c r="D326"/>
  <c r="K326" s="1"/>
  <c r="G326"/>
  <c r="E326"/>
  <c r="H330"/>
  <c r="F330"/>
  <c r="D330"/>
  <c r="K330" s="1"/>
  <c r="G330"/>
  <c r="E330"/>
  <c r="H334"/>
  <c r="F334"/>
  <c r="D334"/>
  <c r="K334" s="1"/>
  <c r="G334"/>
  <c r="E334"/>
  <c r="H338"/>
  <c r="F338"/>
  <c r="D338"/>
  <c r="K338" s="1"/>
  <c r="G338"/>
  <c r="E338"/>
  <c r="H342"/>
  <c r="F342"/>
  <c r="D342"/>
  <c r="K342" s="1"/>
  <c r="G342"/>
  <c r="E342"/>
  <c r="H346"/>
  <c r="F346"/>
  <c r="D346"/>
  <c r="K346" s="1"/>
  <c r="G346"/>
  <c r="E346"/>
  <c r="H350"/>
  <c r="F350"/>
  <c r="D350"/>
  <c r="K350" s="1"/>
  <c r="G350"/>
  <c r="E350"/>
  <c r="H354"/>
  <c r="F354"/>
  <c r="D354"/>
  <c r="K354" s="1"/>
  <c r="G354"/>
  <c r="E354"/>
  <c r="H358"/>
  <c r="F358"/>
  <c r="D358"/>
  <c r="K358" s="1"/>
  <c r="G358"/>
  <c r="E358"/>
  <c r="H362"/>
  <c r="F362"/>
  <c r="G362"/>
  <c r="D362"/>
  <c r="K362" s="1"/>
  <c r="E362"/>
  <c r="G219"/>
  <c r="E219"/>
  <c r="H219"/>
  <c r="F219"/>
  <c r="D219"/>
  <c r="K219" s="1"/>
  <c r="G223"/>
  <c r="E223"/>
  <c r="H223"/>
  <c r="F223"/>
  <c r="D223"/>
  <c r="K223" s="1"/>
  <c r="G227"/>
  <c r="E227"/>
  <c r="H227"/>
  <c r="F227"/>
  <c r="D227"/>
  <c r="K227" s="1"/>
  <c r="G231"/>
  <c r="E231"/>
  <c r="H231"/>
  <c r="F231"/>
  <c r="D231"/>
  <c r="K231" s="1"/>
  <c r="G235"/>
  <c r="E235"/>
  <c r="H235"/>
  <c r="F235"/>
  <c r="D235"/>
  <c r="K235" s="1"/>
  <c r="G239"/>
  <c r="E239"/>
  <c r="H239"/>
  <c r="F239"/>
  <c r="D239"/>
  <c r="K239" s="1"/>
  <c r="G243"/>
  <c r="E243"/>
  <c r="H243"/>
  <c r="F243"/>
  <c r="D243"/>
  <c r="K243" s="1"/>
  <c r="G247"/>
  <c r="E247"/>
  <c r="H247"/>
  <c r="F247"/>
  <c r="D247"/>
  <c r="K247" s="1"/>
  <c r="G251"/>
  <c r="E251"/>
  <c r="H251"/>
  <c r="F251"/>
  <c r="D251"/>
  <c r="K251" s="1"/>
  <c r="G255"/>
  <c r="E255"/>
  <c r="H255"/>
  <c r="F255"/>
  <c r="D255"/>
  <c r="K255" s="1"/>
  <c r="G259"/>
  <c r="E259"/>
  <c r="H259"/>
  <c r="F259"/>
  <c r="D259"/>
  <c r="K259" s="1"/>
  <c r="G263"/>
  <c r="E263"/>
  <c r="H263"/>
  <c r="F263"/>
  <c r="D263"/>
  <c r="K263" s="1"/>
  <c r="G267"/>
  <c r="E267"/>
  <c r="H267"/>
  <c r="F267"/>
  <c r="D267"/>
  <c r="K267" s="1"/>
  <c r="G271"/>
  <c r="E271"/>
  <c r="H271"/>
  <c r="F271"/>
  <c r="D271"/>
  <c r="K271" s="1"/>
  <c r="G275"/>
  <c r="E275"/>
  <c r="H275"/>
  <c r="F275"/>
  <c r="D275"/>
  <c r="K275" s="1"/>
  <c r="G279"/>
  <c r="E279"/>
  <c r="H279"/>
  <c r="F279"/>
  <c r="D279"/>
  <c r="K279" s="1"/>
  <c r="G283"/>
  <c r="E283"/>
  <c r="H283"/>
  <c r="F283"/>
  <c r="D283"/>
  <c r="K283" s="1"/>
  <c r="G287"/>
  <c r="E287"/>
  <c r="H287"/>
  <c r="F287"/>
  <c r="D287"/>
  <c r="K287" s="1"/>
  <c r="G291"/>
  <c r="E291"/>
  <c r="H291"/>
  <c r="F291"/>
  <c r="D291"/>
  <c r="K291" s="1"/>
  <c r="G295"/>
  <c r="E295"/>
  <c r="H295"/>
  <c r="F295"/>
  <c r="D295"/>
  <c r="K295" s="1"/>
  <c r="G299"/>
  <c r="E299"/>
  <c r="H299"/>
  <c r="F299"/>
  <c r="D299"/>
  <c r="K299" s="1"/>
  <c r="G303"/>
  <c r="E303"/>
  <c r="H303"/>
  <c r="F303"/>
  <c r="D303"/>
  <c r="K303" s="1"/>
  <c r="G307"/>
  <c r="E307"/>
  <c r="H307"/>
  <c r="F307"/>
  <c r="D307"/>
  <c r="K307" s="1"/>
  <c r="G311"/>
  <c r="E311"/>
  <c r="H311"/>
  <c r="F311"/>
  <c r="D311"/>
  <c r="K311" s="1"/>
  <c r="G315"/>
  <c r="E315"/>
  <c r="H315"/>
  <c r="F315"/>
  <c r="D315"/>
  <c r="K315" s="1"/>
  <c r="G319"/>
  <c r="E319"/>
  <c r="H319"/>
  <c r="F319"/>
  <c r="D319"/>
  <c r="K319" s="1"/>
  <c r="G323"/>
  <c r="E323"/>
  <c r="H323"/>
  <c r="F323"/>
  <c r="D323"/>
  <c r="K323" s="1"/>
  <c r="G327"/>
  <c r="E327"/>
  <c r="H327"/>
  <c r="F327"/>
  <c r="D327"/>
  <c r="K327" s="1"/>
  <c r="G331"/>
  <c r="E331"/>
  <c r="H331"/>
  <c r="F331"/>
  <c r="D331"/>
  <c r="K331" s="1"/>
  <c r="G335"/>
  <c r="E335"/>
  <c r="H335"/>
  <c r="F335"/>
  <c r="D335"/>
  <c r="K335" s="1"/>
  <c r="G339"/>
  <c r="E339"/>
  <c r="H339"/>
  <c r="F339"/>
  <c r="D339"/>
  <c r="K339" s="1"/>
  <c r="G343"/>
  <c r="E343"/>
  <c r="H343"/>
  <c r="F343"/>
  <c r="D343"/>
  <c r="K343" s="1"/>
  <c r="G347"/>
  <c r="E347"/>
  <c r="H347"/>
  <c r="F347"/>
  <c r="D347"/>
  <c r="K347" s="1"/>
  <c r="G351"/>
  <c r="E351"/>
  <c r="H351"/>
  <c r="F351"/>
  <c r="D351"/>
  <c r="K351" s="1"/>
  <c r="G355"/>
  <c r="E355"/>
  <c r="H355"/>
  <c r="F355"/>
  <c r="D355"/>
  <c r="K355" s="1"/>
  <c r="G359"/>
  <c r="E359"/>
  <c r="H359"/>
  <c r="F359"/>
  <c r="D359"/>
  <c r="K359" s="1"/>
  <c r="H363"/>
  <c r="F363"/>
  <c r="D363"/>
  <c r="K363" s="1"/>
  <c r="G363"/>
  <c r="E363"/>
  <c r="H367"/>
  <c r="F367"/>
  <c r="D367"/>
  <c r="K367" s="1"/>
  <c r="G367"/>
  <c r="E367"/>
  <c r="H371"/>
  <c r="F371"/>
  <c r="D371"/>
  <c r="K371" s="1"/>
  <c r="G371"/>
  <c r="E371"/>
  <c r="H375"/>
  <c r="F375"/>
  <c r="D375"/>
  <c r="K375" s="1"/>
  <c r="G375"/>
  <c r="E375"/>
  <c r="H379"/>
  <c r="F379"/>
  <c r="D379"/>
  <c r="K379" s="1"/>
  <c r="G379"/>
  <c r="E379"/>
  <c r="H383"/>
  <c r="F383"/>
  <c r="D383"/>
  <c r="K383" s="1"/>
  <c r="G383"/>
  <c r="E383"/>
  <c r="H387"/>
  <c r="F387"/>
  <c r="D387"/>
  <c r="K387" s="1"/>
  <c r="G387"/>
  <c r="E387"/>
  <c r="H391"/>
  <c r="F391"/>
  <c r="D391"/>
  <c r="K391" s="1"/>
  <c r="G391"/>
  <c r="E391"/>
  <c r="H395"/>
  <c r="F395"/>
  <c r="D395"/>
  <c r="K395" s="1"/>
  <c r="G395"/>
  <c r="E395"/>
  <c r="H399"/>
  <c r="F399"/>
  <c r="D399"/>
  <c r="K399" s="1"/>
  <c r="G399"/>
  <c r="E399"/>
  <c r="H403"/>
  <c r="F403"/>
  <c r="D403"/>
  <c r="K403" s="1"/>
  <c r="G403"/>
  <c r="E403"/>
  <c r="H407"/>
  <c r="F407"/>
  <c r="D407"/>
  <c r="K407" s="1"/>
  <c r="G407"/>
  <c r="E407"/>
  <c r="H411"/>
  <c r="F411"/>
  <c r="D411"/>
  <c r="K411" s="1"/>
  <c r="G411"/>
  <c r="E411"/>
  <c r="H415"/>
  <c r="F415"/>
  <c r="D415"/>
  <c r="K415" s="1"/>
  <c r="G415"/>
  <c r="E415"/>
  <c r="H419"/>
  <c r="F419"/>
  <c r="D419"/>
  <c r="K419" s="1"/>
  <c r="G419"/>
  <c r="E419"/>
  <c r="H423"/>
  <c r="F423"/>
  <c r="D423"/>
  <c r="K423" s="1"/>
  <c r="G423"/>
  <c r="E423"/>
  <c r="H427"/>
  <c r="F427"/>
  <c r="D427"/>
  <c r="K427" s="1"/>
  <c r="G427"/>
  <c r="E427"/>
  <c r="H431"/>
  <c r="F431"/>
  <c r="D431"/>
  <c r="K431" s="1"/>
  <c r="G431"/>
  <c r="E431"/>
  <c r="H434"/>
  <c r="F434"/>
  <c r="D434"/>
  <c r="K434" s="1"/>
  <c r="E434"/>
  <c r="G434"/>
  <c r="G366"/>
  <c r="E366"/>
  <c r="H366"/>
  <c r="F366"/>
  <c r="D366"/>
  <c r="K366" s="1"/>
  <c r="G370"/>
  <c r="E370"/>
  <c r="H370"/>
  <c r="F370"/>
  <c r="D370"/>
  <c r="K370" s="1"/>
  <c r="G374"/>
  <c r="E374"/>
  <c r="H374"/>
  <c r="F374"/>
  <c r="D374"/>
  <c r="K374" s="1"/>
  <c r="G378"/>
  <c r="E378"/>
  <c r="H378"/>
  <c r="F378"/>
  <c r="D378"/>
  <c r="K378" s="1"/>
  <c r="G382"/>
  <c r="E382"/>
  <c r="H382"/>
  <c r="F382"/>
  <c r="D382"/>
  <c r="K382" s="1"/>
  <c r="G386"/>
  <c r="E386"/>
  <c r="H386"/>
  <c r="F386"/>
  <c r="D386"/>
  <c r="K386" s="1"/>
  <c r="G390"/>
  <c r="E390"/>
  <c r="H390"/>
  <c r="F390"/>
  <c r="D390"/>
  <c r="K390" s="1"/>
  <c r="G394"/>
  <c r="E394"/>
  <c r="H394"/>
  <c r="F394"/>
  <c r="D394"/>
  <c r="K394" s="1"/>
  <c r="G398"/>
  <c r="E398"/>
  <c r="H398"/>
  <c r="F398"/>
  <c r="D398"/>
  <c r="K398" s="1"/>
  <c r="G402"/>
  <c r="E402"/>
  <c r="H402"/>
  <c r="F402"/>
  <c r="D402"/>
  <c r="K402" s="1"/>
  <c r="G406"/>
  <c r="E406"/>
  <c r="H406"/>
  <c r="F406"/>
  <c r="D406"/>
  <c r="K406" s="1"/>
  <c r="G410"/>
  <c r="E410"/>
  <c r="H410"/>
  <c r="F410"/>
  <c r="D410"/>
  <c r="K410" s="1"/>
  <c r="G414"/>
  <c r="E414"/>
  <c r="H414"/>
  <c r="F414"/>
  <c r="D414"/>
  <c r="K414" s="1"/>
  <c r="G418"/>
  <c r="E418"/>
  <c r="H418"/>
  <c r="F418"/>
  <c r="D418"/>
  <c r="K418" s="1"/>
  <c r="G422"/>
  <c r="E422"/>
  <c r="H422"/>
  <c r="F422"/>
  <c r="D422"/>
  <c r="K422" s="1"/>
  <c r="G426"/>
  <c r="E426"/>
  <c r="H426"/>
  <c r="F426"/>
  <c r="D426"/>
  <c r="K426" s="1"/>
  <c r="G430"/>
  <c r="E430"/>
  <c r="H430"/>
  <c r="F430"/>
  <c r="D430"/>
  <c r="K430" s="1"/>
  <c r="H436"/>
  <c r="F436"/>
  <c r="D436"/>
  <c r="K436" s="1"/>
  <c r="G436"/>
  <c r="E436"/>
  <c r="G437"/>
  <c r="E437"/>
  <c r="H437"/>
  <c r="D437"/>
  <c r="K437" s="1"/>
  <c r="F437"/>
  <c r="H441"/>
  <c r="F441"/>
  <c r="D441"/>
  <c r="K441" s="1"/>
  <c r="G441"/>
  <c r="E441"/>
  <c r="H445"/>
  <c r="F445"/>
  <c r="D445"/>
  <c r="K445" s="1"/>
  <c r="G445"/>
  <c r="E445"/>
  <c r="H449"/>
  <c r="F449"/>
  <c r="D449"/>
  <c r="K449" s="1"/>
  <c r="G449"/>
  <c r="E449"/>
  <c r="H453"/>
  <c r="F453"/>
  <c r="D453"/>
  <c r="K453" s="1"/>
  <c r="G453"/>
  <c r="E453"/>
  <c r="H457"/>
  <c r="F457"/>
  <c r="D457"/>
  <c r="K457" s="1"/>
  <c r="G457"/>
  <c r="E457"/>
  <c r="H461"/>
  <c r="F461"/>
  <c r="D461"/>
  <c r="K461" s="1"/>
  <c r="G461"/>
  <c r="E461"/>
  <c r="H465"/>
  <c r="F465"/>
  <c r="D465"/>
  <c r="K465" s="1"/>
  <c r="G465"/>
  <c r="E465"/>
  <c r="H469"/>
  <c r="F469"/>
  <c r="D469"/>
  <c r="K469" s="1"/>
  <c r="G469"/>
  <c r="E469"/>
  <c r="H473"/>
  <c r="F473"/>
  <c r="D473"/>
  <c r="K473" s="1"/>
  <c r="G473"/>
  <c r="E473"/>
  <c r="H477"/>
  <c r="F477"/>
  <c r="D477"/>
  <c r="K477" s="1"/>
  <c r="G477"/>
  <c r="E477"/>
  <c r="H481"/>
  <c r="F481"/>
  <c r="D481"/>
  <c r="K481" s="1"/>
  <c r="G481"/>
  <c r="E481"/>
  <c r="H485"/>
  <c r="F485"/>
  <c r="D485"/>
  <c r="K485" s="1"/>
  <c r="G485"/>
  <c r="E485"/>
  <c r="H489"/>
  <c r="F489"/>
  <c r="D489"/>
  <c r="K489" s="1"/>
  <c r="G489"/>
  <c r="E489"/>
  <c r="H493"/>
  <c r="F493"/>
  <c r="D493"/>
  <c r="K493" s="1"/>
  <c r="G493"/>
  <c r="E493"/>
  <c r="H497"/>
  <c r="F497"/>
  <c r="D497"/>
  <c r="K497" s="1"/>
  <c r="G497"/>
  <c r="E497"/>
  <c r="H501"/>
  <c r="F501"/>
  <c r="D501"/>
  <c r="K501" s="1"/>
  <c r="G501"/>
  <c r="E501"/>
  <c r="H505"/>
  <c r="F505"/>
  <c r="D505"/>
  <c r="K505" s="1"/>
  <c r="G505"/>
  <c r="E505"/>
  <c r="G440"/>
  <c r="E440"/>
  <c r="H440"/>
  <c r="F440"/>
  <c r="D440"/>
  <c r="K440" s="1"/>
  <c r="G444"/>
  <c r="E444"/>
  <c r="H444"/>
  <c r="F444"/>
  <c r="D444"/>
  <c r="K444" s="1"/>
  <c r="G448"/>
  <c r="E448"/>
  <c r="H448"/>
  <c r="F448"/>
  <c r="D448"/>
  <c r="K448" s="1"/>
  <c r="G452"/>
  <c r="E452"/>
  <c r="H452"/>
  <c r="F452"/>
  <c r="D452"/>
  <c r="K452" s="1"/>
  <c r="G456"/>
  <c r="E456"/>
  <c r="H456"/>
  <c r="F456"/>
  <c r="D456"/>
  <c r="K456" s="1"/>
  <c r="G460"/>
  <c r="E460"/>
  <c r="H460"/>
  <c r="F460"/>
  <c r="D460"/>
  <c r="K460" s="1"/>
  <c r="G464"/>
  <c r="E464"/>
  <c r="H464"/>
  <c r="F464"/>
  <c r="D464"/>
  <c r="K464" s="1"/>
  <c r="G468"/>
  <c r="E468"/>
  <c r="H468"/>
  <c r="F468"/>
  <c r="D468"/>
  <c r="K468" s="1"/>
  <c r="G472"/>
  <c r="E472"/>
  <c r="H472"/>
  <c r="F472"/>
  <c r="D472"/>
  <c r="K472" s="1"/>
  <c r="G476"/>
  <c r="E476"/>
  <c r="H476"/>
  <c r="F476"/>
  <c r="D476"/>
  <c r="K476" s="1"/>
  <c r="G480"/>
  <c r="E480"/>
  <c r="H480"/>
  <c r="F480"/>
  <c r="D480"/>
  <c r="K480" s="1"/>
  <c r="G484"/>
  <c r="E484"/>
  <c r="H484"/>
  <c r="F484"/>
  <c r="D484"/>
  <c r="K484" s="1"/>
  <c r="G488"/>
  <c r="E488"/>
  <c r="H488"/>
  <c r="F488"/>
  <c r="D488"/>
  <c r="K488" s="1"/>
  <c r="G492"/>
  <c r="E492"/>
  <c r="H492"/>
  <c r="F492"/>
  <c r="D492"/>
  <c r="K492" s="1"/>
  <c r="G496"/>
  <c r="E496"/>
  <c r="H496"/>
  <c r="F496"/>
  <c r="D496"/>
  <c r="K496" s="1"/>
  <c r="G500"/>
  <c r="E500"/>
  <c r="H500"/>
  <c r="F500"/>
  <c r="D500"/>
  <c r="K500" s="1"/>
  <c r="G504"/>
  <c r="E504"/>
  <c r="H504"/>
  <c r="F504"/>
  <c r="D504"/>
  <c r="K504" s="1"/>
  <c r="H214"/>
  <c r="F214"/>
  <c r="D214"/>
  <c r="K214" s="1"/>
  <c r="G214"/>
  <c r="E214"/>
  <c r="H210"/>
  <c r="F210"/>
  <c r="D210"/>
  <c r="K210" s="1"/>
  <c r="G210"/>
  <c r="E210"/>
  <c r="H206"/>
  <c r="F206"/>
  <c r="D206"/>
  <c r="K206" s="1"/>
  <c r="G206"/>
  <c r="E206"/>
  <c r="H202"/>
  <c r="F202"/>
  <c r="D202"/>
  <c r="K202" s="1"/>
  <c r="G202"/>
  <c r="E202"/>
  <c r="H198"/>
  <c r="F198"/>
  <c r="D198"/>
  <c r="K198" s="1"/>
  <c r="G198"/>
  <c r="E198"/>
  <c r="H194"/>
  <c r="F194"/>
  <c r="D194"/>
  <c r="K194" s="1"/>
  <c r="G194"/>
  <c r="E194"/>
  <c r="H190"/>
  <c r="F190"/>
  <c r="D190"/>
  <c r="K190" s="1"/>
  <c r="G190"/>
  <c r="E190"/>
  <c r="H186"/>
  <c r="F186"/>
  <c r="D186"/>
  <c r="K186" s="1"/>
  <c r="G186"/>
  <c r="E186"/>
  <c r="H182"/>
  <c r="F182"/>
  <c r="D182"/>
  <c r="K182" s="1"/>
  <c r="G182"/>
  <c r="E182"/>
  <c r="H178"/>
  <c r="F178"/>
  <c r="D178"/>
  <c r="K178" s="1"/>
  <c r="G178"/>
  <c r="E178"/>
  <c r="H174"/>
  <c r="F174"/>
  <c r="D174"/>
  <c r="K174" s="1"/>
  <c r="G174"/>
  <c r="E174"/>
  <c r="H170"/>
  <c r="F170"/>
  <c r="D170"/>
  <c r="K170" s="1"/>
  <c r="G170"/>
  <c r="E170"/>
  <c r="H166"/>
  <c r="F166"/>
  <c r="D166"/>
  <c r="K166" s="1"/>
  <c r="G166"/>
  <c r="E166"/>
  <c r="H162"/>
  <c r="F162"/>
  <c r="D162"/>
  <c r="K162" s="1"/>
  <c r="G162"/>
  <c r="E162"/>
  <c r="H158"/>
  <c r="F158"/>
  <c r="D158"/>
  <c r="K158" s="1"/>
  <c r="G158"/>
  <c r="E158"/>
  <c r="H154"/>
  <c r="F154"/>
  <c r="D154"/>
  <c r="K154" s="1"/>
  <c r="G154"/>
  <c r="E154"/>
  <c r="H150"/>
  <c r="F150"/>
  <c r="D150"/>
  <c r="K150" s="1"/>
  <c r="G150"/>
  <c r="E150"/>
  <c r="H146"/>
  <c r="F146"/>
  <c r="D146"/>
  <c r="K146" s="1"/>
  <c r="G146"/>
  <c r="E146"/>
  <c r="H142"/>
  <c r="F142"/>
  <c r="D142"/>
  <c r="K142" s="1"/>
  <c r="G142"/>
  <c r="E142"/>
  <c r="H138"/>
  <c r="F138"/>
  <c r="D138"/>
  <c r="K138" s="1"/>
  <c r="G138"/>
  <c r="E138"/>
  <c r="H134"/>
  <c r="F134"/>
  <c r="D134"/>
  <c r="K134" s="1"/>
  <c r="G134"/>
  <c r="E134"/>
  <c r="H130"/>
  <c r="F130"/>
  <c r="D130"/>
  <c r="K130" s="1"/>
  <c r="G130"/>
  <c r="E130"/>
  <c r="H126"/>
  <c r="F126"/>
  <c r="D126"/>
  <c r="K126" s="1"/>
  <c r="G126"/>
  <c r="E126"/>
  <c r="H122"/>
  <c r="F122"/>
  <c r="D122"/>
  <c r="K122" s="1"/>
  <c r="G122"/>
  <c r="E122"/>
  <c r="H118"/>
  <c r="F118"/>
  <c r="D118"/>
  <c r="K118" s="1"/>
  <c r="G118"/>
  <c r="E118"/>
  <c r="H114"/>
  <c r="F114"/>
  <c r="D114"/>
  <c r="K114" s="1"/>
  <c r="G114"/>
  <c r="E114"/>
  <c r="H110"/>
  <c r="F110"/>
  <c r="D110"/>
  <c r="K110" s="1"/>
  <c r="G110"/>
  <c r="E110"/>
  <c r="H106"/>
  <c r="F106"/>
  <c r="D106"/>
  <c r="K106" s="1"/>
  <c r="G106"/>
  <c r="E106"/>
  <c r="H102"/>
  <c r="F102"/>
  <c r="D102"/>
  <c r="K102" s="1"/>
  <c r="G102"/>
  <c r="E102"/>
  <c r="H98"/>
  <c r="F98"/>
  <c r="D98"/>
  <c r="K98" s="1"/>
  <c r="G98"/>
  <c r="E98"/>
  <c r="H94"/>
  <c r="F94"/>
  <c r="D94"/>
  <c r="K94" s="1"/>
  <c r="G94"/>
  <c r="E94"/>
  <c r="H90"/>
  <c r="F90"/>
  <c r="D90"/>
  <c r="K90" s="1"/>
  <c r="G90"/>
  <c r="E90"/>
  <c r="H86"/>
  <c r="F86"/>
  <c r="D86"/>
  <c r="K86" s="1"/>
  <c r="G86"/>
  <c r="E86"/>
  <c r="H82"/>
  <c r="F82"/>
  <c r="D82"/>
  <c r="K82" s="1"/>
  <c r="G82"/>
  <c r="E82"/>
  <c r="H78"/>
  <c r="F78"/>
  <c r="D78"/>
  <c r="K78" s="1"/>
  <c r="G78"/>
  <c r="E78"/>
  <c r="H74"/>
  <c r="F74"/>
  <c r="D74"/>
  <c r="K74" s="1"/>
  <c r="G74"/>
  <c r="E74"/>
  <c r="D70"/>
  <c r="K70" s="1"/>
  <c r="D66"/>
  <c r="K66" s="1"/>
  <c r="D62"/>
  <c r="K62" s="1"/>
  <c r="D58"/>
  <c r="K58" s="1"/>
  <c r="D54"/>
  <c r="K54" s="1"/>
  <c r="D50"/>
  <c r="K50" s="1"/>
  <c r="D46"/>
  <c r="K46" s="1"/>
  <c r="D42"/>
  <c r="K42" s="1"/>
  <c r="D38"/>
  <c r="K38" s="1"/>
  <c r="D34"/>
  <c r="K34" s="1"/>
  <c r="D30"/>
  <c r="K30" s="1"/>
  <c r="D26"/>
  <c r="K26" s="1"/>
  <c r="E26"/>
  <c r="G213"/>
  <c r="E213"/>
  <c r="H213"/>
  <c r="F213"/>
  <c r="D213"/>
  <c r="K213" s="1"/>
  <c r="G209"/>
  <c r="E209"/>
  <c r="H209"/>
  <c r="F209"/>
  <c r="D209"/>
  <c r="K209" s="1"/>
  <c r="G205"/>
  <c r="E205"/>
  <c r="H205"/>
  <c r="F205"/>
  <c r="D205"/>
  <c r="K205" s="1"/>
  <c r="G201"/>
  <c r="E201"/>
  <c r="H201"/>
  <c r="F201"/>
  <c r="D201"/>
  <c r="K201" s="1"/>
  <c r="G197"/>
  <c r="E197"/>
  <c r="H197"/>
  <c r="F197"/>
  <c r="D197"/>
  <c r="K197" s="1"/>
  <c r="G193"/>
  <c r="E193"/>
  <c r="H193"/>
  <c r="F193"/>
  <c r="D193"/>
  <c r="K193" s="1"/>
  <c r="G189"/>
  <c r="E189"/>
  <c r="H189"/>
  <c r="F189"/>
  <c r="D189"/>
  <c r="K189" s="1"/>
  <c r="G185"/>
  <c r="E185"/>
  <c r="H185"/>
  <c r="F185"/>
  <c r="D185"/>
  <c r="K185" s="1"/>
  <c r="G181"/>
  <c r="E181"/>
  <c r="H181"/>
  <c r="F181"/>
  <c r="D181"/>
  <c r="K181" s="1"/>
  <c r="G177"/>
  <c r="E177"/>
  <c r="H177"/>
  <c r="F177"/>
  <c r="D177"/>
  <c r="K177" s="1"/>
  <c r="G173"/>
  <c r="E173"/>
  <c r="H173"/>
  <c r="F173"/>
  <c r="D173"/>
  <c r="K173" s="1"/>
  <c r="G169"/>
  <c r="E169"/>
  <c r="H169"/>
  <c r="F169"/>
  <c r="D169"/>
  <c r="K169" s="1"/>
  <c r="G165"/>
  <c r="E165"/>
  <c r="H165"/>
  <c r="F165"/>
  <c r="D165"/>
  <c r="K165" s="1"/>
  <c r="G161"/>
  <c r="E161"/>
  <c r="H161"/>
  <c r="F161"/>
  <c r="D161"/>
  <c r="K161" s="1"/>
  <c r="G157"/>
  <c r="E157"/>
  <c r="H157"/>
  <c r="F157"/>
  <c r="D157"/>
  <c r="K157" s="1"/>
  <c r="G153"/>
  <c r="E153"/>
  <c r="H153"/>
  <c r="F153"/>
  <c r="D153"/>
  <c r="K153" s="1"/>
  <c r="G149"/>
  <c r="E149"/>
  <c r="H149"/>
  <c r="F149"/>
  <c r="D149"/>
  <c r="K149" s="1"/>
  <c r="G145"/>
  <c r="E145"/>
  <c r="H145"/>
  <c r="F145"/>
  <c r="D145"/>
  <c r="K145" s="1"/>
  <c r="G141"/>
  <c r="E141"/>
  <c r="H141"/>
  <c r="F141"/>
  <c r="D141"/>
  <c r="K141" s="1"/>
  <c r="G137"/>
  <c r="E137"/>
  <c r="H137"/>
  <c r="F137"/>
  <c r="D137"/>
  <c r="K137" s="1"/>
  <c r="G133"/>
  <c r="E133"/>
  <c r="H133"/>
  <c r="F133"/>
  <c r="D133"/>
  <c r="K133" s="1"/>
  <c r="G129"/>
  <c r="E129"/>
  <c r="H129"/>
  <c r="F129"/>
  <c r="D129"/>
  <c r="K129" s="1"/>
  <c r="G125"/>
  <c r="E125"/>
  <c r="H125"/>
  <c r="F125"/>
  <c r="D125"/>
  <c r="K125" s="1"/>
  <c r="G121"/>
  <c r="E121"/>
  <c r="H121"/>
  <c r="F121"/>
  <c r="D121"/>
  <c r="K121" s="1"/>
  <c r="G117"/>
  <c r="E117"/>
  <c r="H117"/>
  <c r="F117"/>
  <c r="D117"/>
  <c r="K117" s="1"/>
  <c r="G113"/>
  <c r="E113"/>
  <c r="H113"/>
  <c r="F113"/>
  <c r="D113"/>
  <c r="K113" s="1"/>
  <c r="G109"/>
  <c r="E109"/>
  <c r="H109"/>
  <c r="F109"/>
  <c r="D109"/>
  <c r="K109" s="1"/>
  <c r="G105"/>
  <c r="E105"/>
  <c r="H105"/>
  <c r="F105"/>
  <c r="D105"/>
  <c r="K105" s="1"/>
  <c r="G101"/>
  <c r="E101"/>
  <c r="H101"/>
  <c r="F101"/>
  <c r="D101"/>
  <c r="K101" s="1"/>
  <c r="G97"/>
  <c r="E97"/>
  <c r="H97"/>
  <c r="F97"/>
  <c r="D97"/>
  <c r="K97" s="1"/>
  <c r="G93"/>
  <c r="E93"/>
  <c r="H93"/>
  <c r="F93"/>
  <c r="D93"/>
  <c r="K93" s="1"/>
  <c r="G89"/>
  <c r="E89"/>
  <c r="H89"/>
  <c r="F89"/>
  <c r="D89"/>
  <c r="K89" s="1"/>
  <c r="G85"/>
  <c r="E85"/>
  <c r="H85"/>
  <c r="F85"/>
  <c r="D85"/>
  <c r="K85" s="1"/>
  <c r="G81"/>
  <c r="E81"/>
  <c r="H81"/>
  <c r="F81"/>
  <c r="D81"/>
  <c r="K81" s="1"/>
  <c r="G77"/>
  <c r="E77"/>
  <c r="H77"/>
  <c r="F77"/>
  <c r="D77"/>
  <c r="K77" s="1"/>
  <c r="D73"/>
  <c r="K73" s="1"/>
  <c r="D69"/>
  <c r="K69" s="1"/>
  <c r="D65"/>
  <c r="K65" s="1"/>
  <c r="D61"/>
  <c r="K61" s="1"/>
  <c r="D57"/>
  <c r="K57" s="1"/>
  <c r="D53"/>
  <c r="K53" s="1"/>
  <c r="D49"/>
  <c r="K49" s="1"/>
  <c r="D45"/>
  <c r="K45" s="1"/>
  <c r="D41"/>
  <c r="K41" s="1"/>
  <c r="D37"/>
  <c r="K37" s="1"/>
  <c r="D33"/>
  <c r="K33" s="1"/>
  <c r="D29"/>
  <c r="K29" s="1"/>
  <c r="H220"/>
  <c r="F220"/>
  <c r="D220"/>
  <c r="K220" s="1"/>
  <c r="G220"/>
  <c r="E220"/>
  <c r="H224"/>
  <c r="F224"/>
  <c r="D224"/>
  <c r="K224" s="1"/>
  <c r="G224"/>
  <c r="E224"/>
  <c r="H228"/>
  <c r="F228"/>
  <c r="D228"/>
  <c r="K228" s="1"/>
  <c r="G228"/>
  <c r="E228"/>
  <c r="H232"/>
  <c r="F232"/>
  <c r="D232"/>
  <c r="K232" s="1"/>
  <c r="G232"/>
  <c r="E232"/>
  <c r="H236"/>
  <c r="F236"/>
  <c r="D236"/>
  <c r="K236" s="1"/>
  <c r="G236"/>
  <c r="E236"/>
  <c r="H240"/>
  <c r="F240"/>
  <c r="D240"/>
  <c r="K240" s="1"/>
  <c r="G240"/>
  <c r="E240"/>
  <c r="H244"/>
  <c r="F244"/>
  <c r="D244"/>
  <c r="K244" s="1"/>
  <c r="G244"/>
  <c r="E244"/>
  <c r="H248"/>
  <c r="F248"/>
  <c r="D248"/>
  <c r="K248" s="1"/>
  <c r="G248"/>
  <c r="E248"/>
  <c r="H252"/>
  <c r="F252"/>
  <c r="D252"/>
  <c r="K252" s="1"/>
  <c r="G252"/>
  <c r="E252"/>
  <c r="H256"/>
  <c r="F256"/>
  <c r="D256"/>
  <c r="K256" s="1"/>
  <c r="G256"/>
  <c r="E256"/>
  <c r="H260"/>
  <c r="F260"/>
  <c r="D260"/>
  <c r="K260" s="1"/>
  <c r="G260"/>
  <c r="E260"/>
  <c r="H264"/>
  <c r="F264"/>
  <c r="D264"/>
  <c r="K264" s="1"/>
  <c r="G264"/>
  <c r="E264"/>
  <c r="H268"/>
  <c r="F268"/>
  <c r="D268"/>
  <c r="K268" s="1"/>
  <c r="G268"/>
  <c r="E268"/>
  <c r="H272"/>
  <c r="F272"/>
  <c r="D272"/>
  <c r="K272" s="1"/>
  <c r="G272"/>
  <c r="E272"/>
  <c r="H276"/>
  <c r="F276"/>
  <c r="D276"/>
  <c r="K276" s="1"/>
  <c r="G276"/>
  <c r="E276"/>
  <c r="H280"/>
  <c r="F280"/>
  <c r="D280"/>
  <c r="K280" s="1"/>
  <c r="G280"/>
  <c r="E280"/>
  <c r="H284"/>
  <c r="F284"/>
  <c r="D284"/>
  <c r="K284" s="1"/>
  <c r="G284"/>
  <c r="E284"/>
  <c r="H288"/>
  <c r="F288"/>
  <c r="D288"/>
  <c r="K288" s="1"/>
  <c r="G288"/>
  <c r="E288"/>
  <c r="H292"/>
  <c r="F292"/>
  <c r="D292"/>
  <c r="K292" s="1"/>
  <c r="G292"/>
  <c r="E292"/>
  <c r="H296"/>
  <c r="F296"/>
  <c r="D296"/>
  <c r="K296" s="1"/>
  <c r="G296"/>
  <c r="E296"/>
  <c r="H300"/>
  <c r="F300"/>
  <c r="D300"/>
  <c r="K300" s="1"/>
  <c r="G300"/>
  <c r="E300"/>
  <c r="H304"/>
  <c r="F304"/>
  <c r="D304"/>
  <c r="K304" s="1"/>
  <c r="G304"/>
  <c r="E304"/>
  <c r="H308"/>
  <c r="F308"/>
  <c r="D308"/>
  <c r="K308" s="1"/>
  <c r="G308"/>
  <c r="E308"/>
  <c r="H312"/>
  <c r="F312"/>
  <c r="D312"/>
  <c r="K312" s="1"/>
  <c r="G312"/>
  <c r="E312"/>
  <c r="H316"/>
  <c r="F316"/>
  <c r="D316"/>
  <c r="K316" s="1"/>
  <c r="G316"/>
  <c r="E316"/>
  <c r="H320"/>
  <c r="F320"/>
  <c r="D320"/>
  <c r="K320" s="1"/>
  <c r="G320"/>
  <c r="E320"/>
  <c r="H324"/>
  <c r="F324"/>
  <c r="D324"/>
  <c r="K324" s="1"/>
  <c r="G324"/>
  <c r="E324"/>
  <c r="H328"/>
  <c r="F328"/>
  <c r="D328"/>
  <c r="K328" s="1"/>
  <c r="G328"/>
  <c r="E328"/>
  <c r="H332"/>
  <c r="F332"/>
  <c r="D332"/>
  <c r="K332" s="1"/>
  <c r="G332"/>
  <c r="E332"/>
  <c r="H336"/>
  <c r="F336"/>
  <c r="D336"/>
  <c r="K336" s="1"/>
  <c r="G336"/>
  <c r="E336"/>
  <c r="H340"/>
  <c r="F340"/>
  <c r="D340"/>
  <c r="K340" s="1"/>
  <c r="G340"/>
  <c r="E340"/>
  <c r="H344"/>
  <c r="F344"/>
  <c r="D344"/>
  <c r="K344" s="1"/>
  <c r="G344"/>
  <c r="E344"/>
  <c r="H348"/>
  <c r="F348"/>
  <c r="D348"/>
  <c r="K348" s="1"/>
  <c r="G348"/>
  <c r="E348"/>
  <c r="H352"/>
  <c r="F352"/>
  <c r="D352"/>
  <c r="K352" s="1"/>
  <c r="G352"/>
  <c r="E352"/>
  <c r="H356"/>
  <c r="F356"/>
  <c r="D356"/>
  <c r="K356" s="1"/>
  <c r="G356"/>
  <c r="E356"/>
  <c r="H360"/>
  <c r="F360"/>
  <c r="D360"/>
  <c r="K360" s="1"/>
  <c r="G360"/>
  <c r="E360"/>
  <c r="G217"/>
  <c r="E217"/>
  <c r="H217"/>
  <c r="F217"/>
  <c r="D217"/>
  <c r="K217" s="1"/>
  <c r="G221"/>
  <c r="E221"/>
  <c r="H221"/>
  <c r="F221"/>
  <c r="D221"/>
  <c r="K221" s="1"/>
  <c r="G225"/>
  <c r="E225"/>
  <c r="H225"/>
  <c r="F225"/>
  <c r="D225"/>
  <c r="K225" s="1"/>
  <c r="G229"/>
  <c r="E229"/>
  <c r="H229"/>
  <c r="F229"/>
  <c r="D229"/>
  <c r="K229" s="1"/>
  <c r="G233"/>
  <c r="E233"/>
  <c r="H233"/>
  <c r="F233"/>
  <c r="D233"/>
  <c r="K233" s="1"/>
  <c r="G237"/>
  <c r="E237"/>
  <c r="H237"/>
  <c r="F237"/>
  <c r="D237"/>
  <c r="K237" s="1"/>
  <c r="G241"/>
  <c r="E241"/>
  <c r="H241"/>
  <c r="F241"/>
  <c r="D241"/>
  <c r="K241" s="1"/>
  <c r="G245"/>
  <c r="E245"/>
  <c r="H245"/>
  <c r="F245"/>
  <c r="D245"/>
  <c r="K245" s="1"/>
  <c r="G249"/>
  <c r="E249"/>
  <c r="H249"/>
  <c r="F249"/>
  <c r="D249"/>
  <c r="K249" s="1"/>
  <c r="G253"/>
  <c r="E253"/>
  <c r="H253"/>
  <c r="F253"/>
  <c r="D253"/>
  <c r="K253" s="1"/>
  <c r="G257"/>
  <c r="E257"/>
  <c r="H257"/>
  <c r="F257"/>
  <c r="D257"/>
  <c r="K257" s="1"/>
  <c r="G261"/>
  <c r="E261"/>
  <c r="H261"/>
  <c r="F261"/>
  <c r="D261"/>
  <c r="K261" s="1"/>
  <c r="G265"/>
  <c r="E265"/>
  <c r="H265"/>
  <c r="F265"/>
  <c r="D265"/>
  <c r="K265" s="1"/>
  <c r="G269"/>
  <c r="E269"/>
  <c r="H269"/>
  <c r="F269"/>
  <c r="D269"/>
  <c r="K269" s="1"/>
  <c r="G273"/>
  <c r="E273"/>
  <c r="H273"/>
  <c r="F273"/>
  <c r="D273"/>
  <c r="K273" s="1"/>
  <c r="G277"/>
  <c r="E277"/>
  <c r="H277"/>
  <c r="F277"/>
  <c r="D277"/>
  <c r="K277" s="1"/>
  <c r="G281"/>
  <c r="E281"/>
  <c r="H281"/>
  <c r="F281"/>
  <c r="D281"/>
  <c r="K281" s="1"/>
  <c r="G285"/>
  <c r="E285"/>
  <c r="H285"/>
  <c r="F285"/>
  <c r="D285"/>
  <c r="K285" s="1"/>
  <c r="G289"/>
  <c r="E289"/>
  <c r="H289"/>
  <c r="F289"/>
  <c r="D289"/>
  <c r="K289" s="1"/>
  <c r="G293"/>
  <c r="E293"/>
  <c r="H293"/>
  <c r="F293"/>
  <c r="D293"/>
  <c r="K293" s="1"/>
  <c r="G297"/>
  <c r="E297"/>
  <c r="H297"/>
  <c r="F297"/>
  <c r="D297"/>
  <c r="K297" s="1"/>
  <c r="G301"/>
  <c r="E301"/>
  <c r="H301"/>
  <c r="F301"/>
  <c r="D301"/>
  <c r="K301" s="1"/>
  <c r="G305"/>
  <c r="E305"/>
  <c r="H305"/>
  <c r="F305"/>
  <c r="D305"/>
  <c r="K305" s="1"/>
  <c r="G309"/>
  <c r="E309"/>
  <c r="H309"/>
  <c r="F309"/>
  <c r="D309"/>
  <c r="K309" s="1"/>
  <c r="G313"/>
  <c r="E313"/>
  <c r="H313"/>
  <c r="F313"/>
  <c r="D313"/>
  <c r="K313" s="1"/>
  <c r="G317"/>
  <c r="E317"/>
  <c r="H317"/>
  <c r="F317"/>
  <c r="D317"/>
  <c r="K317" s="1"/>
  <c r="G321"/>
  <c r="E321"/>
  <c r="H321"/>
  <c r="F321"/>
  <c r="D321"/>
  <c r="K321" s="1"/>
  <c r="G325"/>
  <c r="E325"/>
  <c r="H325"/>
  <c r="F325"/>
  <c r="D325"/>
  <c r="K325" s="1"/>
  <c r="G329"/>
  <c r="E329"/>
  <c r="H329"/>
  <c r="F329"/>
  <c r="D329"/>
  <c r="K329" s="1"/>
  <c r="G333"/>
  <c r="E333"/>
  <c r="H333"/>
  <c r="F333"/>
  <c r="D333"/>
  <c r="K333" s="1"/>
  <c r="G337"/>
  <c r="E337"/>
  <c r="H337"/>
  <c r="F337"/>
  <c r="D337"/>
  <c r="K337" s="1"/>
  <c r="G341"/>
  <c r="E341"/>
  <c r="H341"/>
  <c r="F341"/>
  <c r="D341"/>
  <c r="K341" s="1"/>
  <c r="G345"/>
  <c r="E345"/>
  <c r="H345"/>
  <c r="F345"/>
  <c r="D345"/>
  <c r="K345" s="1"/>
  <c r="G349"/>
  <c r="E349"/>
  <c r="H349"/>
  <c r="F349"/>
  <c r="D349"/>
  <c r="K349" s="1"/>
  <c r="G353"/>
  <c r="E353"/>
  <c r="H353"/>
  <c r="F353"/>
  <c r="D353"/>
  <c r="K353" s="1"/>
  <c r="G357"/>
  <c r="E357"/>
  <c r="H357"/>
  <c r="F357"/>
  <c r="D357"/>
  <c r="K357" s="1"/>
  <c r="G361"/>
  <c r="E361"/>
  <c r="H361"/>
  <c r="F361"/>
  <c r="D361"/>
  <c r="K361" s="1"/>
  <c r="H365"/>
  <c r="F365"/>
  <c r="D365"/>
  <c r="K365" s="1"/>
  <c r="G365"/>
  <c r="E365"/>
  <c r="H369"/>
  <c r="F369"/>
  <c r="D369"/>
  <c r="K369" s="1"/>
  <c r="G369"/>
  <c r="E369"/>
  <c r="H373"/>
  <c r="F373"/>
  <c r="D373"/>
  <c r="K373" s="1"/>
  <c r="G373"/>
  <c r="E373"/>
  <c r="H377"/>
  <c r="F377"/>
  <c r="D377"/>
  <c r="K377" s="1"/>
  <c r="G377"/>
  <c r="E377"/>
  <c r="H381"/>
  <c r="F381"/>
  <c r="D381"/>
  <c r="K381" s="1"/>
  <c r="G381"/>
  <c r="E381"/>
  <c r="H385"/>
  <c r="F385"/>
  <c r="D385"/>
  <c r="K385" s="1"/>
  <c r="G385"/>
  <c r="E385"/>
  <c r="H389"/>
  <c r="F389"/>
  <c r="D389"/>
  <c r="K389" s="1"/>
  <c r="G389"/>
  <c r="E389"/>
  <c r="H393"/>
  <c r="F393"/>
  <c r="D393"/>
  <c r="K393" s="1"/>
  <c r="G393"/>
  <c r="E393"/>
  <c r="H397"/>
  <c r="F397"/>
  <c r="D397"/>
  <c r="K397" s="1"/>
  <c r="G397"/>
  <c r="E397"/>
  <c r="H401"/>
  <c r="F401"/>
  <c r="D401"/>
  <c r="K401" s="1"/>
  <c r="G401"/>
  <c r="E401"/>
  <c r="H405"/>
  <c r="F405"/>
  <c r="D405"/>
  <c r="K405" s="1"/>
  <c r="G405"/>
  <c r="E405"/>
  <c r="H409"/>
  <c r="F409"/>
  <c r="D409"/>
  <c r="K409" s="1"/>
  <c r="G409"/>
  <c r="E409"/>
  <c r="H413"/>
  <c r="F413"/>
  <c r="D413"/>
  <c r="K413" s="1"/>
  <c r="G413"/>
  <c r="E413"/>
  <c r="H417"/>
  <c r="F417"/>
  <c r="D417"/>
  <c r="K417" s="1"/>
  <c r="G417"/>
  <c r="E417"/>
  <c r="H421"/>
  <c r="F421"/>
  <c r="D421"/>
  <c r="K421" s="1"/>
  <c r="G421"/>
  <c r="E421"/>
  <c r="H425"/>
  <c r="F425"/>
  <c r="D425"/>
  <c r="K425" s="1"/>
  <c r="G425"/>
  <c r="E425"/>
  <c r="H429"/>
  <c r="F429"/>
  <c r="D429"/>
  <c r="K429" s="1"/>
  <c r="G429"/>
  <c r="E429"/>
  <c r="H433"/>
  <c r="F433"/>
  <c r="D433"/>
  <c r="K433" s="1"/>
  <c r="G433"/>
  <c r="E433"/>
  <c r="G364"/>
  <c r="E364"/>
  <c r="H364"/>
  <c r="F364"/>
  <c r="D364"/>
  <c r="K364" s="1"/>
  <c r="G368"/>
  <c r="E368"/>
  <c r="H368"/>
  <c r="F368"/>
  <c r="D368"/>
  <c r="K368" s="1"/>
  <c r="G372"/>
  <c r="E372"/>
  <c r="H372"/>
  <c r="F372"/>
  <c r="D372"/>
  <c r="K372" s="1"/>
  <c r="G376"/>
  <c r="E376"/>
  <c r="H376"/>
  <c r="F376"/>
  <c r="D376"/>
  <c r="K376" s="1"/>
  <c r="G380"/>
  <c r="E380"/>
  <c r="H380"/>
  <c r="F380"/>
  <c r="D380"/>
  <c r="K380" s="1"/>
  <c r="G384"/>
  <c r="E384"/>
  <c r="H384"/>
  <c r="F384"/>
  <c r="D384"/>
  <c r="K384" s="1"/>
  <c r="G388"/>
  <c r="E388"/>
  <c r="H388"/>
  <c r="F388"/>
  <c r="D388"/>
  <c r="K388" s="1"/>
  <c r="G392"/>
  <c r="E392"/>
  <c r="H392"/>
  <c r="F392"/>
  <c r="D392"/>
  <c r="K392" s="1"/>
  <c r="G396"/>
  <c r="E396"/>
  <c r="H396"/>
  <c r="F396"/>
  <c r="D396"/>
  <c r="K396" s="1"/>
  <c r="G400"/>
  <c r="E400"/>
  <c r="H400"/>
  <c r="F400"/>
  <c r="D400"/>
  <c r="K400" s="1"/>
  <c r="G404"/>
  <c r="E404"/>
  <c r="H404"/>
  <c r="F404"/>
  <c r="D404"/>
  <c r="K404" s="1"/>
  <c r="G408"/>
  <c r="E408"/>
  <c r="H408"/>
  <c r="F408"/>
  <c r="D408"/>
  <c r="K408" s="1"/>
  <c r="G412"/>
  <c r="E412"/>
  <c r="H412"/>
  <c r="F412"/>
  <c r="D412"/>
  <c r="K412" s="1"/>
  <c r="G416"/>
  <c r="E416"/>
  <c r="H416"/>
  <c r="F416"/>
  <c r="D416"/>
  <c r="K416" s="1"/>
  <c r="G420"/>
  <c r="E420"/>
  <c r="H420"/>
  <c r="F420"/>
  <c r="D420"/>
  <c r="K420" s="1"/>
  <c r="G424"/>
  <c r="E424"/>
  <c r="H424"/>
  <c r="F424"/>
  <c r="D424"/>
  <c r="K424" s="1"/>
  <c r="G428"/>
  <c r="E428"/>
  <c r="H428"/>
  <c r="F428"/>
  <c r="D428"/>
  <c r="K428" s="1"/>
  <c r="G432"/>
  <c r="E432"/>
  <c r="H432"/>
  <c r="F432"/>
  <c r="D432"/>
  <c r="K432" s="1"/>
  <c r="G435"/>
  <c r="E435"/>
  <c r="F435"/>
  <c r="H435"/>
  <c r="D435"/>
  <c r="K435" s="1"/>
  <c r="H439"/>
  <c r="F439"/>
  <c r="D439"/>
  <c r="K439" s="1"/>
  <c r="G439"/>
  <c r="E439"/>
  <c r="H443"/>
  <c r="F443"/>
  <c r="D443"/>
  <c r="K443" s="1"/>
  <c r="G443"/>
  <c r="E443"/>
  <c r="H447"/>
  <c r="F447"/>
  <c r="D447"/>
  <c r="K447" s="1"/>
  <c r="G447"/>
  <c r="E447"/>
  <c r="H451"/>
  <c r="F451"/>
  <c r="D451"/>
  <c r="K451" s="1"/>
  <c r="G451"/>
  <c r="E451"/>
  <c r="H455"/>
  <c r="F455"/>
  <c r="D455"/>
  <c r="K455" s="1"/>
  <c r="G455"/>
  <c r="E455"/>
  <c r="H459"/>
  <c r="F459"/>
  <c r="D459"/>
  <c r="K459" s="1"/>
  <c r="G459"/>
  <c r="E459"/>
  <c r="H463"/>
  <c r="F463"/>
  <c r="D463"/>
  <c r="K463" s="1"/>
  <c r="G463"/>
  <c r="E463"/>
  <c r="H467"/>
  <c r="F467"/>
  <c r="D467"/>
  <c r="K467" s="1"/>
  <c r="G467"/>
  <c r="E467"/>
  <c r="H471"/>
  <c r="F471"/>
  <c r="D471"/>
  <c r="K471" s="1"/>
  <c r="G471"/>
  <c r="E471"/>
  <c r="H475"/>
  <c r="F475"/>
  <c r="D475"/>
  <c r="K475" s="1"/>
  <c r="G475"/>
  <c r="E475"/>
  <c r="H479"/>
  <c r="F479"/>
  <c r="D479"/>
  <c r="K479" s="1"/>
  <c r="G479"/>
  <c r="E479"/>
  <c r="H483"/>
  <c r="F483"/>
  <c r="D483"/>
  <c r="K483" s="1"/>
  <c r="G483"/>
  <c r="E483"/>
  <c r="H487"/>
  <c r="F487"/>
  <c r="D487"/>
  <c r="K487" s="1"/>
  <c r="G487"/>
  <c r="E487"/>
  <c r="H491"/>
  <c r="F491"/>
  <c r="D491"/>
  <c r="K491" s="1"/>
  <c r="G491"/>
  <c r="E491"/>
  <c r="H495"/>
  <c r="F495"/>
  <c r="D495"/>
  <c r="K495" s="1"/>
  <c r="G495"/>
  <c r="E495"/>
  <c r="H499"/>
  <c r="F499"/>
  <c r="D499"/>
  <c r="K499" s="1"/>
  <c r="G499"/>
  <c r="E499"/>
  <c r="H503"/>
  <c r="F503"/>
  <c r="D503"/>
  <c r="K503" s="1"/>
  <c r="G503"/>
  <c r="E503"/>
  <c r="G438"/>
  <c r="E438"/>
  <c r="H438"/>
  <c r="F438"/>
  <c r="D438"/>
  <c r="K438" s="1"/>
  <c r="G442"/>
  <c r="E442"/>
  <c r="H442"/>
  <c r="F442"/>
  <c r="D442"/>
  <c r="K442" s="1"/>
  <c r="G446"/>
  <c r="E446"/>
  <c r="H446"/>
  <c r="F446"/>
  <c r="D446"/>
  <c r="K446" s="1"/>
  <c r="G450"/>
  <c r="E450"/>
  <c r="H450"/>
  <c r="F450"/>
  <c r="D450"/>
  <c r="K450" s="1"/>
  <c r="G454"/>
  <c r="E454"/>
  <c r="H454"/>
  <c r="F454"/>
  <c r="D454"/>
  <c r="K454" s="1"/>
  <c r="G458"/>
  <c r="E458"/>
  <c r="H458"/>
  <c r="F458"/>
  <c r="D458"/>
  <c r="K458" s="1"/>
  <c r="G462"/>
  <c r="E462"/>
  <c r="H462"/>
  <c r="F462"/>
  <c r="D462"/>
  <c r="K462" s="1"/>
  <c r="G466"/>
  <c r="E466"/>
  <c r="H466"/>
  <c r="F466"/>
  <c r="D466"/>
  <c r="K466" s="1"/>
  <c r="G470"/>
  <c r="E470"/>
  <c r="H470"/>
  <c r="F470"/>
  <c r="D470"/>
  <c r="K470" s="1"/>
  <c r="G474"/>
  <c r="E474"/>
  <c r="H474"/>
  <c r="F474"/>
  <c r="D474"/>
  <c r="K474" s="1"/>
  <c r="G478"/>
  <c r="E478"/>
  <c r="H478"/>
  <c r="F478"/>
  <c r="D478"/>
  <c r="K478" s="1"/>
  <c r="G482"/>
  <c r="E482"/>
  <c r="H482"/>
  <c r="F482"/>
  <c r="D482"/>
  <c r="K482" s="1"/>
  <c r="G486"/>
  <c r="E486"/>
  <c r="H486"/>
  <c r="F486"/>
  <c r="D486"/>
  <c r="K486" s="1"/>
  <c r="G490"/>
  <c r="E490"/>
  <c r="H490"/>
  <c r="F490"/>
  <c r="D490"/>
  <c r="K490" s="1"/>
  <c r="G494"/>
  <c r="E494"/>
  <c r="H494"/>
  <c r="F494"/>
  <c r="D494"/>
  <c r="K494" s="1"/>
  <c r="G498"/>
  <c r="E498"/>
  <c r="H498"/>
  <c r="F498"/>
  <c r="D498"/>
  <c r="K498" s="1"/>
  <c r="G502"/>
  <c r="E502"/>
  <c r="H502"/>
  <c r="F502"/>
  <c r="D502"/>
  <c r="K502" s="1"/>
  <c r="G506"/>
  <c r="E506"/>
  <c r="H506"/>
  <c r="F506"/>
  <c r="D506"/>
  <c r="K506" s="1"/>
  <c r="H212"/>
  <c r="F212"/>
  <c r="D212"/>
  <c r="K212" s="1"/>
  <c r="G212"/>
  <c r="E212"/>
  <c r="H208"/>
  <c r="F208"/>
  <c r="D208"/>
  <c r="K208" s="1"/>
  <c r="G208"/>
  <c r="E208"/>
  <c r="H204"/>
  <c r="F204"/>
  <c r="D204"/>
  <c r="K204" s="1"/>
  <c r="G204"/>
  <c r="E204"/>
  <c r="H200"/>
  <c r="F200"/>
  <c r="D200"/>
  <c r="K200" s="1"/>
  <c r="G200"/>
  <c r="E200"/>
  <c r="H196"/>
  <c r="F196"/>
  <c r="D196"/>
  <c r="K196" s="1"/>
  <c r="G196"/>
  <c r="E196"/>
  <c r="H192"/>
  <c r="F192"/>
  <c r="D192"/>
  <c r="K192" s="1"/>
  <c r="G192"/>
  <c r="E192"/>
  <c r="H188"/>
  <c r="F188"/>
  <c r="D188"/>
  <c r="K188" s="1"/>
  <c r="G188"/>
  <c r="E188"/>
  <c r="H184"/>
  <c r="F184"/>
  <c r="D184"/>
  <c r="K184" s="1"/>
  <c r="G184"/>
  <c r="E184"/>
  <c r="H180"/>
  <c r="F180"/>
  <c r="D180"/>
  <c r="K180" s="1"/>
  <c r="G180"/>
  <c r="E180"/>
  <c r="H176"/>
  <c r="F176"/>
  <c r="D176"/>
  <c r="K176" s="1"/>
  <c r="G176"/>
  <c r="E176"/>
  <c r="H172"/>
  <c r="F172"/>
  <c r="D172"/>
  <c r="K172" s="1"/>
  <c r="G172"/>
  <c r="E172"/>
  <c r="H168"/>
  <c r="F168"/>
  <c r="D168"/>
  <c r="K168" s="1"/>
  <c r="G168"/>
  <c r="E168"/>
  <c r="H164"/>
  <c r="F164"/>
  <c r="D164"/>
  <c r="K164" s="1"/>
  <c r="G164"/>
  <c r="E164"/>
  <c r="H160"/>
  <c r="F160"/>
  <c r="D160"/>
  <c r="K160" s="1"/>
  <c r="G160"/>
  <c r="E160"/>
  <c r="H156"/>
  <c r="F156"/>
  <c r="D156"/>
  <c r="K156" s="1"/>
  <c r="G156"/>
  <c r="E156"/>
  <c r="H152"/>
  <c r="F152"/>
  <c r="D152"/>
  <c r="K152" s="1"/>
  <c r="G152"/>
  <c r="E152"/>
  <c r="H148"/>
  <c r="F148"/>
  <c r="D148"/>
  <c r="K148" s="1"/>
  <c r="G148"/>
  <c r="E148"/>
  <c r="H144"/>
  <c r="F144"/>
  <c r="D144"/>
  <c r="K144" s="1"/>
  <c r="G144"/>
  <c r="E144"/>
  <c r="H140"/>
  <c r="F140"/>
  <c r="D140"/>
  <c r="K140" s="1"/>
  <c r="G140"/>
  <c r="E140"/>
  <c r="H136"/>
  <c r="F136"/>
  <c r="D136"/>
  <c r="K136" s="1"/>
  <c r="G136"/>
  <c r="E136"/>
  <c r="H132"/>
  <c r="F132"/>
  <c r="D132"/>
  <c r="K132" s="1"/>
  <c r="G132"/>
  <c r="E132"/>
  <c r="H128"/>
  <c r="F128"/>
  <c r="D128"/>
  <c r="K128" s="1"/>
  <c r="G128"/>
  <c r="E128"/>
  <c r="H124"/>
  <c r="F124"/>
  <c r="D124"/>
  <c r="K124" s="1"/>
  <c r="G124"/>
  <c r="E124"/>
  <c r="H120"/>
  <c r="F120"/>
  <c r="D120"/>
  <c r="K120" s="1"/>
  <c r="G120"/>
  <c r="E120"/>
  <c r="H116"/>
  <c r="F116"/>
  <c r="D116"/>
  <c r="K116" s="1"/>
  <c r="G116"/>
  <c r="E116"/>
  <c r="H112"/>
  <c r="F112"/>
  <c r="D112"/>
  <c r="K112" s="1"/>
  <c r="G112"/>
  <c r="E112"/>
  <c r="H108"/>
  <c r="F108"/>
  <c r="D108"/>
  <c r="K108" s="1"/>
  <c r="G108"/>
  <c r="E108"/>
  <c r="H104"/>
  <c r="F104"/>
  <c r="D104"/>
  <c r="K104" s="1"/>
  <c r="G104"/>
  <c r="E104"/>
  <c r="H100"/>
  <c r="F100"/>
  <c r="D100"/>
  <c r="K100" s="1"/>
  <c r="G100"/>
  <c r="E100"/>
  <c r="H96"/>
  <c r="F96"/>
  <c r="D96"/>
  <c r="K96" s="1"/>
  <c r="G96"/>
  <c r="E96"/>
  <c r="H92"/>
  <c r="F92"/>
  <c r="D92"/>
  <c r="K92" s="1"/>
  <c r="G92"/>
  <c r="E92"/>
  <c r="H88"/>
  <c r="F88"/>
  <c r="D88"/>
  <c r="K88" s="1"/>
  <c r="G88"/>
  <c r="E88"/>
  <c r="H84"/>
  <c r="F84"/>
  <c r="D84"/>
  <c r="K84" s="1"/>
  <c r="G84"/>
  <c r="E84"/>
  <c r="H80"/>
  <c r="F80"/>
  <c r="D80"/>
  <c r="K80" s="1"/>
  <c r="G80"/>
  <c r="E80"/>
  <c r="H76"/>
  <c r="F76"/>
  <c r="D76"/>
  <c r="K76" s="1"/>
  <c r="G76"/>
  <c r="E76"/>
  <c r="D72"/>
  <c r="K72" s="1"/>
  <c r="D68"/>
  <c r="K68" s="1"/>
  <c r="D64"/>
  <c r="K64" s="1"/>
  <c r="D60"/>
  <c r="K60" s="1"/>
  <c r="D56"/>
  <c r="K56" s="1"/>
  <c r="D52"/>
  <c r="K52" s="1"/>
  <c r="D48"/>
  <c r="K48" s="1"/>
  <c r="D44"/>
  <c r="K44" s="1"/>
  <c r="D40"/>
  <c r="K40" s="1"/>
  <c r="D36"/>
  <c r="K36" s="1"/>
  <c r="D32"/>
  <c r="K32" s="1"/>
  <c r="D28"/>
  <c r="K28" s="1"/>
  <c r="C113" i="2" l="1"/>
  <c r="N21" s="1"/>
  <c r="I12" i="9"/>
  <c r="I18" s="1"/>
  <c r="I20" s="1"/>
  <c r="D104" i="2"/>
  <c r="E22" i="4"/>
  <c r="F26"/>
  <c r="G26" l="1"/>
  <c r="H26"/>
  <c r="E27" l="1"/>
  <c r="F27" l="1"/>
  <c r="H27" l="1"/>
  <c r="G27"/>
  <c r="E28" l="1"/>
  <c r="F28" l="1"/>
  <c r="H28" l="1"/>
  <c r="G28"/>
  <c r="E29" l="1"/>
  <c r="F29" l="1"/>
  <c r="H29" l="1"/>
  <c r="G29"/>
  <c r="E30" l="1"/>
  <c r="F30" s="1"/>
  <c r="H30" s="1"/>
  <c r="E56" i="2"/>
  <c r="I56" s="1"/>
  <c r="E57"/>
  <c r="I57" s="1"/>
  <c r="E55"/>
  <c r="I55" s="1"/>
  <c r="E14"/>
  <c r="E15"/>
  <c r="E16"/>
  <c r="E17"/>
  <c r="E18"/>
  <c r="E19"/>
  <c r="E20"/>
  <c r="E21"/>
  <c r="E22"/>
  <c r="E23"/>
  <c r="E24"/>
  <c r="E25"/>
  <c r="E26"/>
  <c r="E27"/>
  <c r="E28"/>
  <c r="E29"/>
  <c r="E30"/>
  <c r="E31"/>
  <c r="E32"/>
  <c r="E33"/>
  <c r="E34"/>
  <c r="E35"/>
  <c r="E36"/>
  <c r="E37"/>
  <c r="E13"/>
  <c r="E12"/>
  <c r="D39"/>
  <c r="E152" i="1"/>
  <c r="E66"/>
  <c r="E65"/>
  <c r="E64"/>
  <c r="E63"/>
  <c r="E62"/>
  <c r="E61"/>
  <c r="E60"/>
  <c r="E51"/>
  <c r="E50"/>
  <c r="E49"/>
  <c r="E48"/>
  <c r="E47"/>
  <c r="E46"/>
  <c r="E45"/>
  <c r="E44"/>
  <c r="E43"/>
  <c r="E42"/>
  <c r="E41"/>
  <c r="E40"/>
  <c r="E31"/>
  <c r="E30"/>
  <c r="E29"/>
  <c r="E28"/>
  <c r="E33" l="1"/>
  <c r="C6" i="3" s="1"/>
  <c r="E53" i="1"/>
  <c r="C8" i="3" s="1"/>
  <c r="E68" i="1"/>
  <c r="E110" s="1"/>
  <c r="E155" s="1"/>
  <c r="E31" i="4"/>
  <c r="F31" s="1"/>
  <c r="H31"/>
  <c r="G30"/>
  <c r="G31" s="1"/>
  <c r="E39" i="2"/>
  <c r="C67" s="1"/>
  <c r="H12" i="9" s="1"/>
  <c r="J55" i="2"/>
  <c r="M55" s="1"/>
  <c r="J57"/>
  <c r="M57" s="1"/>
  <c r="J56"/>
  <c r="M56" s="1"/>
  <c r="D8" i="1"/>
  <c r="D7"/>
  <c r="D6"/>
  <c r="N12" i="9" l="1"/>
  <c r="E5" i="13" s="1"/>
  <c r="E10" s="1"/>
  <c r="H18" i="9"/>
  <c r="G20" s="1"/>
  <c r="P12"/>
  <c r="E6" i="3"/>
  <c r="F6" s="1"/>
  <c r="G6" s="1"/>
  <c r="H6" s="1"/>
  <c r="I6" s="1"/>
  <c r="J6" s="1"/>
  <c r="C10"/>
  <c r="K6"/>
  <c r="E8"/>
  <c r="F8" s="1"/>
  <c r="G8" s="1"/>
  <c r="H8" s="1"/>
  <c r="I8" s="1"/>
  <c r="J8" s="1"/>
  <c r="E32" i="4"/>
  <c r="F32" s="1"/>
  <c r="G32" s="1"/>
  <c r="M59" i="2"/>
  <c r="C68" s="1"/>
  <c r="C69" s="1"/>
  <c r="N20" s="1"/>
  <c r="D10" i="1"/>
  <c r="N24" i="2" l="1"/>
  <c r="D7" i="14" s="1"/>
  <c r="D9" s="1"/>
  <c r="K8" i="3"/>
  <c r="H32" i="4"/>
  <c r="O20" i="2" l="1"/>
  <c r="O22"/>
  <c r="O21"/>
  <c r="O24" s="1"/>
  <c r="E33" i="4"/>
  <c r="F33" s="1"/>
  <c r="G33" s="1"/>
  <c r="H33"/>
  <c r="H34" l="1"/>
  <c r="E34"/>
  <c r="F34" s="1"/>
  <c r="G34" s="1"/>
  <c r="H35" l="1"/>
  <c r="E35"/>
  <c r="F35" s="1"/>
  <c r="G35" s="1"/>
  <c r="H36" l="1"/>
  <c r="E36"/>
  <c r="F36" s="1"/>
  <c r="G36" s="1"/>
  <c r="H37" l="1"/>
  <c r="E37"/>
  <c r="F37" s="1"/>
  <c r="G37" s="1"/>
  <c r="H38" l="1"/>
  <c r="E38"/>
  <c r="F38" s="1"/>
  <c r="G38" s="1"/>
  <c r="E39" l="1"/>
  <c r="F39" s="1"/>
  <c r="G39" s="1"/>
  <c r="H39" l="1"/>
  <c r="E40" l="1"/>
  <c r="F40" s="1"/>
  <c r="G40" s="1"/>
  <c r="H40" l="1"/>
  <c r="E41" l="1"/>
  <c r="F41" s="1"/>
  <c r="G41" s="1"/>
  <c r="H41" l="1"/>
  <c r="H42" l="1"/>
  <c r="E42"/>
  <c r="F42" s="1"/>
  <c r="G42" s="1"/>
  <c r="E43" l="1"/>
  <c r="F43" s="1"/>
  <c r="H43" s="1"/>
  <c r="E44" l="1"/>
  <c r="F44" s="1"/>
  <c r="H44" s="1"/>
  <c r="G43"/>
  <c r="E45" l="1"/>
  <c r="F45" s="1"/>
  <c r="H45" s="1"/>
  <c r="G44"/>
  <c r="E46" l="1"/>
  <c r="F46" s="1"/>
  <c r="H46" s="1"/>
  <c r="G45"/>
  <c r="E47" l="1"/>
  <c r="F47" s="1"/>
  <c r="H47"/>
  <c r="G46"/>
  <c r="G47" s="1"/>
  <c r="H48" l="1"/>
  <c r="E48"/>
  <c r="F48" s="1"/>
  <c r="G48" s="1"/>
  <c r="E49" l="1"/>
  <c r="F49" s="1"/>
  <c r="G49" s="1"/>
  <c r="H49" l="1"/>
  <c r="E50" l="1"/>
  <c r="F50" s="1"/>
  <c r="G50" s="1"/>
  <c r="H50" l="1"/>
  <c r="E51" l="1"/>
  <c r="F51" s="1"/>
  <c r="G51" s="1"/>
  <c r="H51" l="1"/>
  <c r="E52" l="1"/>
  <c r="F52" s="1"/>
  <c r="G52" s="1"/>
  <c r="H52" l="1"/>
  <c r="E53" l="1"/>
  <c r="F53" s="1"/>
  <c r="G53" s="1"/>
  <c r="H53" l="1"/>
  <c r="E54" l="1"/>
  <c r="F54" s="1"/>
  <c r="G54" s="1"/>
  <c r="H54" l="1"/>
  <c r="E55" l="1"/>
  <c r="F55" s="1"/>
  <c r="G55" s="1"/>
  <c r="H55" l="1"/>
  <c r="E56" l="1"/>
  <c r="F56" s="1"/>
  <c r="G56" s="1"/>
  <c r="H56" l="1"/>
  <c r="E57" l="1"/>
  <c r="F57" s="1"/>
  <c r="G57" s="1"/>
  <c r="H57" l="1"/>
  <c r="E58" l="1"/>
  <c r="F58" s="1"/>
  <c r="G58" s="1"/>
  <c r="H58" l="1"/>
  <c r="E59" l="1"/>
  <c r="F59" s="1"/>
  <c r="G59" s="1"/>
  <c r="H59" l="1"/>
  <c r="E60" l="1"/>
  <c r="F60" s="1"/>
  <c r="G60" s="1"/>
  <c r="H60" l="1"/>
  <c r="E61" l="1"/>
  <c r="F61" s="1"/>
  <c r="G61" s="1"/>
  <c r="H61" l="1"/>
  <c r="E62" l="1"/>
  <c r="F62" s="1"/>
  <c r="G62" s="1"/>
  <c r="H62" l="1"/>
  <c r="E63" l="1"/>
  <c r="F63" s="1"/>
  <c r="G63" s="1"/>
  <c r="H63" l="1"/>
  <c r="E64" l="1"/>
  <c r="F64" s="1"/>
  <c r="G64" s="1"/>
  <c r="H64" l="1"/>
  <c r="E65" l="1"/>
  <c r="F65" s="1"/>
  <c r="G65" s="1"/>
  <c r="H65" l="1"/>
  <c r="E66" l="1"/>
  <c r="F66" s="1"/>
  <c r="G66" s="1"/>
  <c r="H66" l="1"/>
  <c r="E67" l="1"/>
  <c r="F67" s="1"/>
  <c r="G67" s="1"/>
  <c r="H67" l="1"/>
  <c r="E68" l="1"/>
  <c r="F68" s="1"/>
  <c r="G68" s="1"/>
  <c r="H68" l="1"/>
  <c r="E69" l="1"/>
  <c r="F69" s="1"/>
  <c r="G69" s="1"/>
  <c r="H69" l="1"/>
  <c r="E70" l="1"/>
  <c r="F70" s="1"/>
  <c r="G70" s="1"/>
  <c r="H70" l="1"/>
  <c r="E71" l="1"/>
  <c r="F71" s="1"/>
  <c r="G71" s="1"/>
  <c r="H71" l="1"/>
  <c r="E72" l="1"/>
  <c r="F72" s="1"/>
  <c r="G72" s="1"/>
  <c r="H72" l="1"/>
  <c r="E73" l="1"/>
  <c r="F73" l="1"/>
  <c r="H9"/>
  <c r="H15" s="1"/>
  <c r="G73" l="1"/>
  <c r="H73"/>
  <c r="F10" i="9" l="1"/>
  <c r="L10"/>
  <c r="M10"/>
  <c r="J10"/>
  <c r="K10"/>
  <c r="I10"/>
  <c r="F11" i="5" s="1"/>
  <c r="H10" i="9"/>
  <c r="D11" i="5" s="1"/>
  <c r="G10" i="9"/>
  <c r="E11" i="5" s="1"/>
  <c r="G11" l="1"/>
  <c r="I11" s="1"/>
  <c r="N10" i="9"/>
  <c r="J9"/>
  <c r="F9"/>
  <c r="H9"/>
  <c r="I9"/>
  <c r="F10" i="5" s="1"/>
  <c r="M9" i="9"/>
  <c r="L9"/>
  <c r="K9"/>
  <c r="G9"/>
  <c r="E10" i="5" s="1"/>
  <c r="F7" i="9"/>
  <c r="M7"/>
  <c r="L7"/>
  <c r="J7"/>
  <c r="I7"/>
  <c r="F8" i="5" s="1"/>
  <c r="H7" i="9"/>
  <c r="K7"/>
  <c r="G7"/>
  <c r="E8" i="5" s="1"/>
  <c r="M8" i="9"/>
  <c r="F8"/>
  <c r="H8"/>
  <c r="I8"/>
  <c r="F9" i="5" s="1"/>
  <c r="J8" i="9"/>
  <c r="K8"/>
  <c r="L8"/>
  <c r="G8"/>
  <c r="E9" i="5" s="1"/>
  <c r="P10" i="9" l="1"/>
  <c r="D11" i="7"/>
  <c r="E11" s="1"/>
  <c r="F11" s="1"/>
  <c r="G11" s="1"/>
  <c r="H11" s="1"/>
  <c r="I11" s="1"/>
  <c r="J11" s="1"/>
  <c r="K11" s="1"/>
  <c r="L11" s="1"/>
  <c r="E21" i="5"/>
  <c r="F21" s="1"/>
  <c r="G21" s="1"/>
  <c r="C10" i="12" s="1"/>
  <c r="D10" s="1"/>
  <c r="E10" s="1"/>
  <c r="F10" s="1"/>
  <c r="G10" s="1"/>
  <c r="H10" s="1"/>
  <c r="I10" s="1"/>
  <c r="G8" i="5"/>
  <c r="G9"/>
  <c r="G10"/>
  <c r="D8"/>
  <c r="D9"/>
  <c r="D10"/>
  <c r="N8" i="9"/>
  <c r="N7"/>
  <c r="N9"/>
  <c r="P7" l="1"/>
  <c r="D8" i="7"/>
  <c r="E8" s="1"/>
  <c r="F8" s="1"/>
  <c r="G8" s="1"/>
  <c r="H8" s="1"/>
  <c r="I8" s="1"/>
  <c r="J8" s="1"/>
  <c r="K8" s="1"/>
  <c r="L8" s="1"/>
  <c r="P9" i="9"/>
  <c r="D10" i="7"/>
  <c r="E10" s="1"/>
  <c r="F10" s="1"/>
  <c r="G10" s="1"/>
  <c r="H10" s="1"/>
  <c r="I10" s="1"/>
  <c r="J10" s="1"/>
  <c r="K10" s="1"/>
  <c r="L10" s="1"/>
  <c r="P8" i="9"/>
  <c r="D9" i="7"/>
  <c r="E9" s="1"/>
  <c r="F9" s="1"/>
  <c r="G9" s="1"/>
  <c r="H9" s="1"/>
  <c r="I9" s="1"/>
  <c r="J9" s="1"/>
  <c r="K9" s="1"/>
  <c r="L9" s="1"/>
  <c r="J10" i="12"/>
  <c r="K10" s="1"/>
  <c r="I9" i="5"/>
  <c r="E19" s="1"/>
  <c r="F19" s="1"/>
  <c r="G19" s="1"/>
  <c r="C8" i="12" s="1"/>
  <c r="D8" s="1"/>
  <c r="E8" s="1"/>
  <c r="F8" s="1"/>
  <c r="G8" s="1"/>
  <c r="H8" s="1"/>
  <c r="I8" s="1"/>
  <c r="I8" i="5"/>
  <c r="E18" s="1"/>
  <c r="F18" s="1"/>
  <c r="G18" s="1"/>
  <c r="C7" i="12" s="1"/>
  <c r="I10" i="5"/>
  <c r="E20" s="1"/>
  <c r="F20" s="1"/>
  <c r="G20" s="1"/>
  <c r="C9" i="12" s="1"/>
  <c r="H6" i="9"/>
  <c r="L6"/>
  <c r="K6"/>
  <c r="F6"/>
  <c r="F12" s="1"/>
  <c r="G6"/>
  <c r="J6"/>
  <c r="M6"/>
  <c r="I6"/>
  <c r="F7" i="5" s="1"/>
  <c r="E7" l="1"/>
  <c r="D7"/>
  <c r="D9" i="12"/>
  <c r="E9" s="1"/>
  <c r="F9"/>
  <c r="D7"/>
  <c r="E7" s="1"/>
  <c r="F7"/>
  <c r="J8"/>
  <c r="K8" s="1"/>
  <c r="G7" i="5"/>
  <c r="I7" s="1"/>
  <c r="N6" i="9"/>
  <c r="P6" l="1"/>
  <c r="D7" i="7"/>
  <c r="G7" i="12"/>
  <c r="H7" s="1"/>
  <c r="I7" s="1"/>
  <c r="G9"/>
  <c r="H9" s="1"/>
  <c r="I9" s="1"/>
  <c r="E17" i="5"/>
  <c r="F17" s="1"/>
  <c r="D13" i="7" l="1"/>
  <c r="E7"/>
  <c r="F7" s="1"/>
  <c r="J7" i="12"/>
  <c r="K7" s="1"/>
  <c r="J9"/>
  <c r="K9" s="1"/>
  <c r="G7" i="7" l="1"/>
  <c r="H7" s="1"/>
  <c r="F13"/>
  <c r="F5" i="13" s="1"/>
  <c r="F23" i="5"/>
  <c r="G17"/>
  <c r="H13" i="7" l="1"/>
  <c r="G5" i="13" s="1"/>
  <c r="I7" i="7"/>
  <c r="J7" s="1"/>
  <c r="G23" i="5"/>
  <c r="C6" i="12"/>
  <c r="J13" i="7" l="1"/>
  <c r="H5" i="13" s="1"/>
  <c r="K7" i="7"/>
  <c r="L7" s="1"/>
  <c r="L13" s="1"/>
  <c r="I5" i="13" s="1"/>
  <c r="E4"/>
  <c r="D6" i="12"/>
  <c r="E6" s="1"/>
  <c r="C12"/>
  <c r="D20" i="14" s="1"/>
  <c r="D23" s="1"/>
  <c r="D28" s="1"/>
  <c r="D31" l="1"/>
  <c r="I40"/>
  <c r="D32"/>
  <c r="E11" i="13"/>
  <c r="E13" s="1"/>
  <c r="E16"/>
  <c r="E6"/>
  <c r="K36" i="14" s="1"/>
  <c r="E12" i="12"/>
  <c r="F6"/>
  <c r="G6" s="1"/>
  <c r="D34" i="14" l="1"/>
  <c r="D35" s="1"/>
  <c r="D37" s="1"/>
  <c r="F4" i="13"/>
  <c r="F6" s="1"/>
  <c r="E20" i="14"/>
  <c r="E23" s="1"/>
  <c r="E28" s="1"/>
  <c r="E31" s="1"/>
  <c r="G12" i="12"/>
  <c r="H6"/>
  <c r="I6" s="1"/>
  <c r="E32" i="14" l="1"/>
  <c r="E34" s="1"/>
  <c r="G4" i="13"/>
  <c r="G6" s="1"/>
  <c r="F20" i="14"/>
  <c r="F23" s="1"/>
  <c r="F28" s="1"/>
  <c r="F31" s="1"/>
  <c r="I12" i="12"/>
  <c r="J6"/>
  <c r="K6" s="1"/>
  <c r="K12" s="1"/>
  <c r="F32" i="14" l="1"/>
  <c r="F34" s="1"/>
  <c r="E35"/>
  <c r="E37" s="1"/>
  <c r="I4" i="13"/>
  <c r="I6" s="1"/>
  <c r="H20" i="14"/>
  <c r="H23" s="1"/>
  <c r="H28" s="1"/>
  <c r="H31" s="1"/>
  <c r="H4" i="13"/>
  <c r="H6" s="1"/>
  <c r="E8" s="1"/>
  <c r="G20" i="14"/>
  <c r="G23" s="1"/>
  <c r="G28" s="1"/>
  <c r="G31" s="1"/>
  <c r="F35" l="1"/>
  <c r="F37" s="1"/>
  <c r="G32"/>
  <c r="G34" s="1"/>
  <c r="H32"/>
  <c r="H34" s="1"/>
  <c r="H35" l="1"/>
  <c r="H37" s="1"/>
  <c r="G35"/>
  <c r="G37" s="1"/>
</calcChain>
</file>

<file path=xl/sharedStrings.xml><?xml version="1.0" encoding="utf-8"?>
<sst xmlns="http://schemas.openxmlformats.org/spreadsheetml/2006/main" count="643" uniqueCount="349">
  <si>
    <t>ACTIVOS DIFERIDOS</t>
  </si>
  <si>
    <t>Estudio de Factibilidad</t>
  </si>
  <si>
    <t>Constitución y Puesta en Marcha</t>
  </si>
  <si>
    <t>Patente</t>
  </si>
  <si>
    <t>TOTAL ACT. DIFERIDOS</t>
  </si>
  <si>
    <t>VALOR TOTAL</t>
  </si>
  <si>
    <t>PORCENTAJE %</t>
  </si>
  <si>
    <t>SUMINISTROS DE LIMPIEZA</t>
  </si>
  <si>
    <t xml:space="preserve">DESCRIPCIÓN </t>
  </si>
  <si>
    <t>CANTIDAD</t>
  </si>
  <si>
    <t>VALOR UNITARIO</t>
  </si>
  <si>
    <t>TOTAL</t>
  </si>
  <si>
    <t>AMBIENTAL</t>
  </si>
  <si>
    <t>DESENGRASANTE FORMULA 340</t>
  </si>
  <si>
    <t>ESCOBAS</t>
  </si>
  <si>
    <t>ESCOBAS EXTERIORES</t>
  </si>
  <si>
    <t>FUNDAS GRANDES</t>
  </si>
  <si>
    <t>FUNDAS EXTRA GRANDES</t>
  </si>
  <si>
    <t>FUNDAS PEQUEÑAS BLANCAS BAÑOS</t>
  </si>
  <si>
    <t>GUANTES DE GOMA</t>
  </si>
  <si>
    <t>LIMPIADOR DE VIDRIO (ALCOHOL)</t>
  </si>
  <si>
    <t>MASCARILLAS</t>
  </si>
  <si>
    <t xml:space="preserve">MOPAS DE TRAPEADOR LARGE </t>
  </si>
  <si>
    <t>PAD ROJO 20"</t>
  </si>
  <si>
    <t>PAD NEGRO 20"</t>
  </si>
  <si>
    <t>ACEITE DE EQUIPOS</t>
  </si>
  <si>
    <t>VILEDAS BRITE</t>
  </si>
  <si>
    <t>MOPAS DE BARREDOR EN SECO 5X36</t>
  </si>
  <si>
    <t xml:space="preserve">REPUESTO DE MOPAS </t>
  </si>
  <si>
    <t>ATOMIZADORES STANADAR</t>
  </si>
  <si>
    <t>DETERGENTE BIODEGRADABLE</t>
  </si>
  <si>
    <t>CEPILLO DE CERDA</t>
  </si>
  <si>
    <t>CEPILLO PEQUEÑO CERDA DURA</t>
  </si>
  <si>
    <t>ESPÁTULAS</t>
  </si>
  <si>
    <t>REPUESTOS PARA SQUEEGE</t>
  </si>
  <si>
    <t>RECOJEDOR DE BASURA</t>
  </si>
  <si>
    <t>MANO DE OSO</t>
  </si>
  <si>
    <t>DESTAPA BAÑOS</t>
  </si>
  <si>
    <t>BALDES</t>
  </si>
  <si>
    <t>BROCHAS</t>
  </si>
  <si>
    <t>CEPILLO DESEMPOLVADOR</t>
  </si>
  <si>
    <t>CEPILLO DE ACERO</t>
  </si>
  <si>
    <t>ESCURRIDOR DE PISOS PLÁSTICO</t>
  </si>
  <si>
    <t>FRANELAS</t>
  </si>
  <si>
    <t xml:space="preserve">EQUIPOS DE COMPUTACIÓN </t>
  </si>
  <si>
    <t>Computador/laptop</t>
  </si>
  <si>
    <t>Caja Registradora</t>
  </si>
  <si>
    <t>Impresora</t>
  </si>
  <si>
    <t>MUEBLES Y EQUIPOS DE OFICINA</t>
  </si>
  <si>
    <t>Fax Teléfono</t>
  </si>
  <si>
    <t>Escritorio</t>
  </si>
  <si>
    <t>Silla Rodante</t>
  </si>
  <si>
    <t xml:space="preserve">Archivador </t>
  </si>
  <si>
    <t xml:space="preserve">MAQUINARIA Y EQUIPOS </t>
  </si>
  <si>
    <t>Cocina Industrial</t>
  </si>
  <si>
    <t>Balanza</t>
  </si>
  <si>
    <t>Licuadora</t>
  </si>
  <si>
    <t>Batidora</t>
  </si>
  <si>
    <t xml:space="preserve">Pinzas </t>
  </si>
  <si>
    <t>Set cuchillos</t>
  </si>
  <si>
    <t>Plancha tortillas</t>
  </si>
  <si>
    <t>Olla acero inoxidable</t>
  </si>
  <si>
    <t>Paleta de plancha inoxidable</t>
  </si>
  <si>
    <t>Aceitera</t>
  </si>
  <si>
    <t>Molino de carne</t>
  </si>
  <si>
    <t>Paila de cobre</t>
  </si>
  <si>
    <t>UTENSILIOS DE COCINA</t>
  </si>
  <si>
    <t>capitasla de trabajo como inversion</t>
  </si>
  <si>
    <t>Dosificador para líquido</t>
  </si>
  <si>
    <t>Condimentadores</t>
  </si>
  <si>
    <t>Espátula en acero inoxidable</t>
  </si>
  <si>
    <t>Embudo</t>
  </si>
  <si>
    <t>Saleros metalicos</t>
  </si>
  <si>
    <t>Abrelatas eléctrico</t>
  </si>
  <si>
    <t>Pica todos</t>
  </si>
  <si>
    <t>INVERSION</t>
  </si>
  <si>
    <t>CONSTRUCCIÓN Y ADECUACIONES</t>
  </si>
  <si>
    <t>Mampostería de Bloque e=10 cm</t>
  </si>
  <si>
    <t>400 m2</t>
  </si>
  <si>
    <t>Revestido</t>
  </si>
  <si>
    <t>800 m2</t>
  </si>
  <si>
    <t>Enlucido en fajas e 50 cm</t>
  </si>
  <si>
    <t>35 m</t>
  </si>
  <si>
    <t>Empastado Interior</t>
  </si>
  <si>
    <t>671,6 m2</t>
  </si>
  <si>
    <t>Pintura Interior</t>
  </si>
  <si>
    <t>617,6 m2</t>
  </si>
  <si>
    <t>Pintura Exterior</t>
  </si>
  <si>
    <t>128,4 m2</t>
  </si>
  <si>
    <t>Porcelanato en Pisos</t>
  </si>
  <si>
    <t>150 m2</t>
  </si>
  <si>
    <t>Barrederas en Porcelanato</t>
  </si>
  <si>
    <t>50 m</t>
  </si>
  <si>
    <t>Ceramica en Baños</t>
  </si>
  <si>
    <t>45 m2</t>
  </si>
  <si>
    <t>Ventanas de Aluminio y Vidrio</t>
  </si>
  <si>
    <t>65 m2</t>
  </si>
  <si>
    <t>Puertas MDF 70cm x 200cm Inc. Cerradura</t>
  </si>
  <si>
    <t>Puertas MDF 90cm x 200cm Inc. Cerradura</t>
  </si>
  <si>
    <t>Mesas de madera</t>
  </si>
  <si>
    <t>Sillas de madera</t>
  </si>
  <si>
    <t>Barra de Bar</t>
  </si>
  <si>
    <t>Puertas principal de madera 225cmx250cm Inc. Cerrasdura</t>
  </si>
  <si>
    <t>Mueble alto y bajo en cocina</t>
  </si>
  <si>
    <t>6 m</t>
  </si>
  <si>
    <t>Cielo Raso Falso en Gypsum Inc. Perfilería</t>
  </si>
  <si>
    <t>INSTALACIONES ELÉCTRICAS</t>
  </si>
  <si>
    <t>Tableros de Control 4 . Puntos</t>
  </si>
  <si>
    <t xml:space="preserve">Iluminación </t>
  </si>
  <si>
    <t>Lámparas 3x40 W</t>
  </si>
  <si>
    <t>Tomacorriente Normal 110W</t>
  </si>
  <si>
    <t>34 pto</t>
  </si>
  <si>
    <t>Puesta a tierra</t>
  </si>
  <si>
    <t>Medidor Inc. Acometida</t>
  </si>
  <si>
    <t>INSTALACIONES Y MUEBLES SANITARIOS</t>
  </si>
  <si>
    <t>Punto de Desague con tubería Inc. Accesorios</t>
  </si>
  <si>
    <t>26 pto</t>
  </si>
  <si>
    <t>Lavamanos completo blanco Inc. Grifería</t>
  </si>
  <si>
    <t>Cocina</t>
  </si>
  <si>
    <t>1 GBL</t>
  </si>
  <si>
    <t>Inodoro Tanque Bajo</t>
  </si>
  <si>
    <t>ACTIVOS FIJOS</t>
  </si>
  <si>
    <t>CANT.</t>
  </si>
  <si>
    <t>DESCRIPCIÓN</t>
  </si>
  <si>
    <t>TOTAL ACTIVOS FIJOS</t>
  </si>
  <si>
    <t>ACT. DIFERIDO + ACTIVO FIJO + INVERSIÓN</t>
  </si>
  <si>
    <t>COSTO DE PRODUCCIÓN</t>
  </si>
  <si>
    <t>GASTO ADMINISTRATIVO</t>
  </si>
  <si>
    <t>GASTOS DE VENTAS</t>
  </si>
  <si>
    <t>TOTAL CAPITAL DE TRABAJO</t>
  </si>
  <si>
    <t>INSUMOS</t>
  </si>
  <si>
    <t>REQUERIMIENTOS DE INSUMOS</t>
  </si>
  <si>
    <t>ITEMS</t>
  </si>
  <si>
    <t>UNIDAD DE MEDIDA</t>
  </si>
  <si>
    <t>COSTO SEMANAL</t>
  </si>
  <si>
    <t>COSTO MENSUAL</t>
  </si>
  <si>
    <t>Cebolla</t>
  </si>
  <si>
    <t>Tomate</t>
  </si>
  <si>
    <t>Pimiento</t>
  </si>
  <si>
    <t>Frejol Negro</t>
  </si>
  <si>
    <t>Lechuga</t>
  </si>
  <si>
    <t>Aji/Chile</t>
  </si>
  <si>
    <t>Aguacates</t>
  </si>
  <si>
    <t>Pepinillo</t>
  </si>
  <si>
    <t>Zanahoria</t>
  </si>
  <si>
    <t>Limón</t>
  </si>
  <si>
    <t>Ajo</t>
  </si>
  <si>
    <t>Perejil</t>
  </si>
  <si>
    <t>Apio</t>
  </si>
  <si>
    <t>Arroz</t>
  </si>
  <si>
    <t>Carne Res</t>
  </si>
  <si>
    <t>Carne Cerdo</t>
  </si>
  <si>
    <t>Carne Pollo</t>
  </si>
  <si>
    <t>Mayonesa</t>
  </si>
  <si>
    <t>Salsa Tomate</t>
  </si>
  <si>
    <t>Mostaza</t>
  </si>
  <si>
    <t>Condimentos</t>
  </si>
  <si>
    <t xml:space="preserve">Sal </t>
  </si>
  <si>
    <t>Aceite</t>
  </si>
  <si>
    <t>Nachos</t>
  </si>
  <si>
    <t>Tortillas Blandas</t>
  </si>
  <si>
    <t>Tortillas Crujientes</t>
  </si>
  <si>
    <t>libra</t>
  </si>
  <si>
    <t>caja</t>
  </si>
  <si>
    <t>Quintal</t>
  </si>
  <si>
    <t>unidades</t>
  </si>
  <si>
    <t>atado</t>
  </si>
  <si>
    <t>Libra</t>
  </si>
  <si>
    <t>Galón</t>
  </si>
  <si>
    <t>Kilo</t>
  </si>
  <si>
    <t>Kg</t>
  </si>
  <si>
    <t>Gramos</t>
  </si>
  <si>
    <t>Docena</t>
  </si>
  <si>
    <t>MANO DE OBRA DIRECTA</t>
  </si>
  <si>
    <t>CARGO</t>
  </si>
  <si>
    <t>Cocineros</t>
  </si>
  <si>
    <t>Atención al Cliente</t>
  </si>
  <si>
    <t>Cajero</t>
  </si>
  <si>
    <t>DÉCIMO TERCERO</t>
  </si>
  <si>
    <t>DÉCIMO CUARTO</t>
  </si>
  <si>
    <t>APORTE PATRONAL</t>
  </si>
  <si>
    <t>FONDO DE RESERVA</t>
  </si>
  <si>
    <t>TOTAL BENEFICIOS</t>
  </si>
  <si>
    <t>SALARIO (anual)</t>
  </si>
  <si>
    <t>NÚMERO DE PERSONAS</t>
  </si>
  <si>
    <t>TOTAL SALARIOS</t>
  </si>
  <si>
    <t>TOTAL MANO DE OBRA DIRECTA</t>
  </si>
  <si>
    <t>TOTAL COSTO DE PRODUCCIÓN</t>
  </si>
  <si>
    <t>SALARIO (mensual)</t>
  </si>
  <si>
    <t>MATERIA PRIMA</t>
  </si>
  <si>
    <t>MOD</t>
  </si>
  <si>
    <t>CAPITAL DE TRABAJO 3 MESES</t>
  </si>
  <si>
    <t>GASTOS ADMINISTRATIVOS</t>
  </si>
  <si>
    <t>SUELDOS ADMINISTRATIVOS</t>
  </si>
  <si>
    <t>Administrador</t>
  </si>
  <si>
    <t>Gerente</t>
  </si>
  <si>
    <t>Asistente</t>
  </si>
  <si>
    <t>Servicios Generales</t>
  </si>
  <si>
    <t>TOTAL SUELDOS ADMINISTRATIVOS</t>
  </si>
  <si>
    <t>COSTOS INDIRECTOS DE FABRICACIÓN</t>
  </si>
  <si>
    <t>Consumo de Electricidad</t>
  </si>
  <si>
    <t>Consumo de Agua Potable</t>
  </si>
  <si>
    <t>Consumo Internet</t>
  </si>
  <si>
    <t>Consumo Gas</t>
  </si>
  <si>
    <t>MENSUAL</t>
  </si>
  <si>
    <t>TOTAL CIF</t>
  </si>
  <si>
    <t>ROL DE PAGOS MANO DE OBRA DIRECTA</t>
  </si>
  <si>
    <t>Gastos Financieros (Interés 17%)</t>
  </si>
  <si>
    <t>Préstamo de 40.260,94</t>
  </si>
  <si>
    <t>Arriendo</t>
  </si>
  <si>
    <t>Garantia de Arriendo</t>
  </si>
  <si>
    <t xml:space="preserve">Seguros </t>
  </si>
  <si>
    <t>Alarma</t>
  </si>
  <si>
    <t>PORCENTAJE%</t>
  </si>
  <si>
    <t>TOTAL GASTOS ADMINISTRATIVOS</t>
  </si>
  <si>
    <t>MOI</t>
  </si>
  <si>
    <t>CIF</t>
  </si>
  <si>
    <t>GASTO DE VENTAS</t>
  </si>
  <si>
    <t>PUBLICIDAD</t>
  </si>
  <si>
    <t>PERÍODO</t>
  </si>
  <si>
    <t>VALOR TOTAL MENSUAL</t>
  </si>
  <si>
    <t xml:space="preserve">Mimos </t>
  </si>
  <si>
    <t>5 días/4 horas d.</t>
  </si>
  <si>
    <t>$6,00/h</t>
  </si>
  <si>
    <t>-</t>
  </si>
  <si>
    <t>Impresión Volantes</t>
  </si>
  <si>
    <t>TOTAL GASTO DE VENTAS</t>
  </si>
  <si>
    <t>Muebles y Enseres</t>
  </si>
  <si>
    <t>Equipo de Computación</t>
  </si>
  <si>
    <t>Maquinaria y Equipos</t>
  </si>
  <si>
    <t xml:space="preserve">TOTAL ACTIVOS FIJOS </t>
  </si>
  <si>
    <t>VALOR</t>
  </si>
  <si>
    <t>AÑOS</t>
  </si>
  <si>
    <t>DEPRECIACIÓN</t>
  </si>
  <si>
    <t>AÑO 1</t>
  </si>
  <si>
    <t>AÑO 2</t>
  </si>
  <si>
    <t>AÑO 3</t>
  </si>
  <si>
    <t>AÑO 4</t>
  </si>
  <si>
    <t>AÑO 5</t>
  </si>
  <si>
    <t>VALOR RESIDUAL</t>
  </si>
  <si>
    <t>DEPRECIACIÓN POR AÑO (DOLARES)</t>
  </si>
  <si>
    <t>CUADRO DE AMORTIZACIÓN DE PRÉSTAMOS</t>
  </si>
  <si>
    <t>importe</t>
  </si>
  <si>
    <t>PAGOS TOTALES</t>
  </si>
  <si>
    <t>años</t>
  </si>
  <si>
    <t>PRINCIPAL</t>
  </si>
  <si>
    <t>comisión de apertura</t>
  </si>
  <si>
    <t>INTERESES</t>
  </si>
  <si>
    <t xml:space="preserve"> </t>
  </si>
  <si>
    <t>interés nominal</t>
  </si>
  <si>
    <t>COMISIÓN</t>
  </si>
  <si>
    <t>periodo de pago</t>
  </si>
  <si>
    <t>tipo amortización</t>
  </si>
  <si>
    <t>coste efectivo</t>
  </si>
  <si>
    <t>www.economia-excel.com</t>
  </si>
  <si>
    <t>cuota</t>
  </si>
  <si>
    <t>intereses</t>
  </si>
  <si>
    <t>amortización</t>
  </si>
  <si>
    <t>amortizado</t>
  </si>
  <si>
    <t>pendiente</t>
  </si>
  <si>
    <t>PRECIO UNIT.</t>
  </si>
  <si>
    <t xml:space="preserve"> INGRESO MENSUAL</t>
  </si>
  <si>
    <t>INGRESO ANUAL</t>
  </si>
  <si>
    <t>BURRITO DECEBRADO</t>
  </si>
  <si>
    <t>BURRITO CARNE BISTEC</t>
  </si>
  <si>
    <t xml:space="preserve">BURRITO POLLO A LA PARRILLA </t>
  </si>
  <si>
    <t>TACO CARNE BISTEC</t>
  </si>
  <si>
    <t>TACO POLLO BISTEC</t>
  </si>
  <si>
    <t>PRECIO DE VENTA</t>
  </si>
  <si>
    <t>PRODUCTOS</t>
  </si>
  <si>
    <t>MP</t>
  </si>
  <si>
    <t>CV</t>
  </si>
  <si>
    <t>GANANCIA</t>
  </si>
  <si>
    <t>PVP. U</t>
  </si>
  <si>
    <t>BURRITOS DECEBRADO</t>
  </si>
  <si>
    <t>BURRITO POLLO A LA PARRILLA</t>
  </si>
  <si>
    <t>EQUIPOS DE COMPUTACIÓN</t>
  </si>
  <si>
    <t>MUEBLES DE OFICINA</t>
  </si>
  <si>
    <t>EQUIPOS DE COCINA</t>
  </si>
  <si>
    <t>GASTOS</t>
  </si>
  <si>
    <t>SUELDOS (anual)</t>
  </si>
  <si>
    <t>SUELDOS (mensual)</t>
  </si>
  <si>
    <t>COSTOS</t>
  </si>
  <si>
    <t xml:space="preserve">TOTAL GASTOS </t>
  </si>
  <si>
    <t>GASTO VENTAS</t>
  </si>
  <si>
    <t>PERÍODOS</t>
  </si>
  <si>
    <t>5 años</t>
  </si>
  <si>
    <t>AMORT. ANUAL</t>
  </si>
  <si>
    <t>TOTAL GASTOS</t>
  </si>
  <si>
    <t xml:space="preserve">DEPRECIACIÓN </t>
  </si>
  <si>
    <t>AMORTIZACIÓN</t>
  </si>
  <si>
    <t>TOTAL DEPRECIACIÓN</t>
  </si>
  <si>
    <t>TOTAL AMORTIZACIÓN</t>
  </si>
  <si>
    <t xml:space="preserve">PORCENTAJE </t>
  </si>
  <si>
    <t xml:space="preserve">INCIDENCIA </t>
  </si>
  <si>
    <t>MPD</t>
  </si>
  <si>
    <t>G ventas</t>
  </si>
  <si>
    <t>Dep</t>
  </si>
  <si>
    <t>Amor</t>
  </si>
  <si>
    <t>DEPRECIACIÓN MENSUAL</t>
  </si>
  <si>
    <t>AMORTIZACIÓN MENSUAL</t>
  </si>
  <si>
    <t>Depreciación Mensual</t>
  </si>
  <si>
    <t>Amortización Mensual</t>
  </si>
  <si>
    <t>COSTO TOTAL</t>
  </si>
  <si>
    <t>G.A.</t>
  </si>
  <si>
    <t>INGRESOS</t>
  </si>
  <si>
    <t>EGRESOS</t>
  </si>
  <si>
    <t>Restaurantes tradicionales/cafeterias</t>
  </si>
  <si>
    <t>Rest/kioskos</t>
  </si>
  <si>
    <t>Tiendas</t>
  </si>
  <si>
    <t>ORDENES VENDIDAS</t>
  </si>
  <si>
    <t>UNIVERSO</t>
  </si>
  <si>
    <t>DEMANDA INSATISFECHA</t>
  </si>
  <si>
    <t>PRUEBA PILOTO POSITIVA</t>
  </si>
  <si>
    <t>MERCADO OBJETIVO</t>
  </si>
  <si>
    <t>UNID. MENS.</t>
  </si>
  <si>
    <t>VTAS ANUALES</t>
  </si>
  <si>
    <t>CANTIDAD MENSUAL</t>
  </si>
  <si>
    <t>INFL+CRECIM. (5,5+3%)</t>
  </si>
  <si>
    <t>UTILIDAD BRUTA</t>
  </si>
  <si>
    <t>VAN</t>
  </si>
  <si>
    <t>INFLACIÓN 5,5%</t>
  </si>
  <si>
    <t>TIR</t>
  </si>
  <si>
    <t>PRESUPUESTOS DE INGRESOS ESPERADOS</t>
  </si>
  <si>
    <t>BENEFICIO/COSTO %</t>
  </si>
  <si>
    <t>ESTADO DE SITUACIÓN INICIAL</t>
  </si>
  <si>
    <t>TOTAL ACTIVOS</t>
  </si>
  <si>
    <t xml:space="preserve">PASIVOS </t>
  </si>
  <si>
    <t>BANCOS</t>
  </si>
  <si>
    <t>PRÉSTAMO</t>
  </si>
  <si>
    <t>PATRIMONIO</t>
  </si>
  <si>
    <t>TOTAL PAS. + PATRIMONIO</t>
  </si>
  <si>
    <t>ACTIVOS</t>
  </si>
  <si>
    <t>PEPPER MEXICAN GRILL</t>
  </si>
  <si>
    <t>ESTADO DE PÉRDIDAS Y GANANCIAS</t>
  </si>
  <si>
    <t>CONCEPTO</t>
  </si>
  <si>
    <t>Ingresos</t>
  </si>
  <si>
    <t xml:space="preserve">Costos de Producción </t>
  </si>
  <si>
    <t>Utilidad Bruta</t>
  </si>
  <si>
    <t>Gastos de Ventas</t>
  </si>
  <si>
    <t>Gastos Administrativos</t>
  </si>
  <si>
    <t xml:space="preserve">Gastos Financieros </t>
  </si>
  <si>
    <t>Utilidad Operacional</t>
  </si>
  <si>
    <t>Utilidad Antes de Participación</t>
  </si>
  <si>
    <t>15% Trabajadores</t>
  </si>
  <si>
    <t>Utilidad Antes de Impuestos</t>
  </si>
  <si>
    <t>22,5% Impuesto a la Renta</t>
  </si>
  <si>
    <t>UTILIDAD NETA</t>
  </si>
  <si>
    <t>COSTOS MENSUALES</t>
  </si>
</sst>
</file>

<file path=xl/styles.xml><?xml version="1.0" encoding="utf-8"?>
<styleSheet xmlns="http://schemas.openxmlformats.org/spreadsheetml/2006/main">
  <numFmts count="5">
    <numFmt numFmtId="8" formatCode="&quot;$&quot;\ #,##0.00_);[Red]\(&quot;$&quot;\ #,##0.00\)"/>
    <numFmt numFmtId="44" formatCode="_(&quot;$&quot;\ * #,##0.00_);_(&quot;$&quot;\ * \(#,##0.00\);_(&quot;$&quot;\ * &quot;-&quot;??_);_(@_)"/>
    <numFmt numFmtId="164" formatCode="[$$-300A]\ #,##0.00"/>
    <numFmt numFmtId="165" formatCode="_([$$-409]* #,##0.00_);_([$$-409]* \(#,##0.00\);_([$$-409]* &quot;-&quot;??_);_(@_)"/>
    <numFmt numFmtId="166" formatCode="dd\-mm\-yy;@"/>
  </numFmts>
  <fonts count="36">
    <font>
      <sz val="11"/>
      <color theme="1"/>
      <name val="Calibri"/>
      <family val="2"/>
      <scheme val="minor"/>
    </font>
    <font>
      <sz val="11"/>
      <color theme="1"/>
      <name val="Calibri"/>
      <family val="2"/>
      <scheme val="minor"/>
    </font>
    <font>
      <b/>
      <sz val="11"/>
      <color theme="1"/>
      <name val="Calibri"/>
      <family val="2"/>
      <scheme val="minor"/>
    </font>
    <font>
      <sz val="11"/>
      <name val="Segoe UI"/>
      <family val="2"/>
    </font>
    <font>
      <sz val="11"/>
      <name val="Calibri"/>
      <family val="2"/>
      <scheme val="minor"/>
    </font>
    <font>
      <b/>
      <sz val="11"/>
      <name val="Segoe UI"/>
      <family val="2"/>
    </font>
    <font>
      <b/>
      <sz val="12"/>
      <color theme="1"/>
      <name val="Calibri"/>
      <family val="2"/>
      <scheme val="minor"/>
    </font>
    <font>
      <b/>
      <sz val="15"/>
      <color theme="1"/>
      <name val="Calibri"/>
      <family val="2"/>
      <scheme val="minor"/>
    </font>
    <font>
      <b/>
      <sz val="13"/>
      <color theme="1"/>
      <name val="Calibri"/>
      <family val="2"/>
      <scheme val="minor"/>
    </font>
    <font>
      <b/>
      <sz val="11"/>
      <color theme="0"/>
      <name val="Calibri"/>
      <family val="2"/>
      <scheme val="minor"/>
    </font>
    <font>
      <b/>
      <sz val="11"/>
      <name val="Calibri"/>
      <family val="2"/>
      <scheme val="minor"/>
    </font>
    <font>
      <sz val="1"/>
      <name val="Geneva"/>
    </font>
    <font>
      <sz val="10"/>
      <color indexed="9"/>
      <name val="Arial"/>
      <family val="2"/>
    </font>
    <font>
      <u/>
      <sz val="10"/>
      <color indexed="12"/>
      <name val="Arial"/>
      <family val="2"/>
    </font>
    <font>
      <b/>
      <shadow/>
      <sz val="14"/>
      <color indexed="18"/>
      <name val="Geneva"/>
    </font>
    <font>
      <b/>
      <i/>
      <sz val="12"/>
      <color indexed="8"/>
      <name val="Arial"/>
      <family val="2"/>
    </font>
    <font>
      <sz val="10"/>
      <color indexed="8"/>
      <name val="Arial"/>
      <family val="2"/>
    </font>
    <font>
      <b/>
      <i/>
      <sz val="9"/>
      <color indexed="12"/>
      <name val="Arial"/>
      <family val="2"/>
    </font>
    <font>
      <sz val="10"/>
      <color indexed="18"/>
      <name val="Arial"/>
      <family val="2"/>
    </font>
    <font>
      <b/>
      <sz val="10"/>
      <name val="Geneva"/>
    </font>
    <font>
      <b/>
      <sz val="10"/>
      <color indexed="18"/>
      <name val="Arial"/>
      <family val="2"/>
    </font>
    <font>
      <b/>
      <sz val="10"/>
      <name val="Arial"/>
      <family val="2"/>
    </font>
    <font>
      <sz val="9"/>
      <name val="Arial"/>
      <family val="2"/>
    </font>
    <font>
      <sz val="9"/>
      <name val="Geneva"/>
    </font>
    <font>
      <sz val="9"/>
      <color indexed="18"/>
      <name val="Arial"/>
      <family val="2"/>
    </font>
    <font>
      <b/>
      <sz val="9"/>
      <name val="Geneva"/>
    </font>
    <font>
      <b/>
      <sz val="9"/>
      <name val="Arial"/>
      <family val="2"/>
    </font>
    <font>
      <b/>
      <sz val="10"/>
      <color indexed="9"/>
      <name val="Geneva"/>
    </font>
    <font>
      <b/>
      <i/>
      <sz val="10"/>
      <name val="Geneva"/>
    </font>
    <font>
      <b/>
      <sz val="10"/>
      <color indexed="12"/>
      <name val="Arial"/>
      <family val="2"/>
    </font>
    <font>
      <sz val="8"/>
      <name val="Arial"/>
      <family val="2"/>
    </font>
    <font>
      <b/>
      <sz val="1"/>
      <name val="Geneva"/>
    </font>
    <font>
      <b/>
      <sz val="10"/>
      <color theme="0"/>
      <name val="Calibri"/>
      <family val="2"/>
      <scheme val="minor"/>
    </font>
    <font>
      <b/>
      <sz val="15"/>
      <color theme="0"/>
      <name val="Calibri"/>
      <family val="2"/>
      <scheme val="minor"/>
    </font>
    <font>
      <sz val="8"/>
      <color theme="1"/>
      <name val="Arial"/>
      <family val="2"/>
    </font>
    <font>
      <b/>
      <sz val="11"/>
      <color rgb="FF7030A0"/>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9966FF"/>
        <bgColor indexed="64"/>
      </patternFill>
    </fill>
    <fill>
      <patternFill patternType="solid">
        <fgColor rgb="FF00B050"/>
        <bgColor indexed="64"/>
      </patternFill>
    </fill>
    <fill>
      <patternFill patternType="solid">
        <fgColor rgb="FFFFFF00"/>
        <bgColor indexed="64"/>
      </patternFill>
    </fill>
    <fill>
      <patternFill patternType="solid">
        <fgColor rgb="FF00FF00"/>
        <bgColor indexed="64"/>
      </patternFill>
    </fill>
    <fill>
      <patternFill patternType="solid">
        <fgColor rgb="FFFF00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66FF"/>
        <bgColor indexed="64"/>
      </patternFill>
    </fill>
    <fill>
      <patternFill patternType="solid">
        <fgColor rgb="FFFF66CC"/>
        <bgColor indexed="64"/>
      </patternFill>
    </fill>
    <fill>
      <patternFill patternType="solid">
        <fgColor rgb="FF00FFFF"/>
        <bgColor indexed="64"/>
      </patternFill>
    </fill>
    <fill>
      <patternFill patternType="solid">
        <fgColor indexed="41"/>
        <bgColor indexed="64"/>
      </patternFill>
    </fill>
    <fill>
      <patternFill patternType="solid">
        <fgColor indexed="44"/>
        <bgColor indexed="64"/>
      </patternFill>
    </fill>
    <fill>
      <patternFill patternType="solid">
        <fgColor indexed="15"/>
        <bgColor indexed="64"/>
      </patternFill>
    </fill>
    <fill>
      <patternFill patternType="solid">
        <fgColor indexed="27"/>
        <bgColor indexed="64"/>
      </patternFill>
    </fill>
    <fill>
      <patternFill patternType="solid">
        <fgColor rgb="FFFF99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33CC"/>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9"/>
      </left>
      <right/>
      <top style="medium">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64"/>
      </bottom>
      <diagonal/>
    </border>
    <border>
      <left/>
      <right style="thin">
        <color indexed="64"/>
      </right>
      <top/>
      <bottom/>
      <diagonal/>
    </border>
    <border>
      <left style="thin">
        <color indexed="64"/>
      </left>
      <right style="thin">
        <color indexed="9"/>
      </right>
      <top style="thin">
        <color indexed="64"/>
      </top>
      <bottom style="thin">
        <color indexed="9"/>
      </bottom>
      <diagonal/>
    </border>
    <border>
      <left style="thin">
        <color indexed="64"/>
      </left>
      <right/>
      <top/>
      <bottom style="thin">
        <color indexed="64"/>
      </bottom>
      <diagonal/>
    </border>
    <border>
      <left style="medium">
        <color indexed="9"/>
      </left>
      <right/>
      <top style="medium">
        <color indexed="9"/>
      </top>
      <bottom style="medium">
        <color indexed="8"/>
      </bottom>
      <diagonal/>
    </border>
    <border>
      <left/>
      <right style="medium">
        <color indexed="8"/>
      </right>
      <top style="medium">
        <color indexed="9"/>
      </top>
      <bottom style="medium">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441">
    <xf numFmtId="0" fontId="0" fillId="0" borderId="0" xfId="0"/>
    <xf numFmtId="164" fontId="0" fillId="0" borderId="0" xfId="0" applyNumberFormat="1"/>
    <xf numFmtId="9" fontId="0" fillId="0" borderId="0" xfId="2" applyFont="1"/>
    <xf numFmtId="0" fontId="0" fillId="0" borderId="1" xfId="0" applyBorder="1"/>
    <xf numFmtId="0" fontId="0" fillId="0" borderId="2" xfId="0" applyBorder="1"/>
    <xf numFmtId="0" fontId="0" fillId="0" borderId="3" xfId="0" applyBorder="1"/>
    <xf numFmtId="0" fontId="0" fillId="0" borderId="4" xfId="0" applyBorder="1"/>
    <xf numFmtId="9" fontId="1" fillId="0" borderId="2" xfId="2" applyFont="1" applyBorder="1"/>
    <xf numFmtId="9" fontId="1" fillId="0" borderId="3" xfId="2" applyFont="1" applyBorder="1"/>
    <xf numFmtId="9" fontId="1" fillId="0" borderId="4" xfId="2" applyFont="1" applyBorder="1"/>
    <xf numFmtId="164" fontId="0" fillId="0" borderId="2" xfId="0" applyNumberFormat="1" applyFont="1" applyBorder="1"/>
    <xf numFmtId="164" fontId="0" fillId="0" borderId="3" xfId="0" applyNumberFormat="1" applyFont="1" applyBorder="1"/>
    <xf numFmtId="164" fontId="0" fillId="0" borderId="4" xfId="0" applyNumberFormat="1" applyFont="1" applyBorder="1"/>
    <xf numFmtId="0" fontId="0" fillId="0" borderId="0" xfId="0"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3" fillId="2" borderId="5" xfId="0" applyFont="1" applyFill="1" applyBorder="1" applyAlignment="1">
      <alignment horizontal="left" indent="1"/>
    </xf>
    <xf numFmtId="0" fontId="3" fillId="2" borderId="5" xfId="0" applyFont="1" applyFill="1" applyBorder="1" applyAlignment="1">
      <alignment horizontal="center" wrapText="1"/>
    </xf>
    <xf numFmtId="44" fontId="3" fillId="2" borderId="5" xfId="1" applyFont="1" applyFill="1" applyBorder="1" applyAlignment="1">
      <alignment horizontal="center" wrapText="1"/>
    </xf>
    <xf numFmtId="0" fontId="3" fillId="2" borderId="6" xfId="0" applyFont="1" applyFill="1" applyBorder="1" applyAlignment="1">
      <alignment horizontal="left" indent="1"/>
    </xf>
    <xf numFmtId="0" fontId="3" fillId="2" borderId="6" xfId="0" applyFont="1" applyFill="1" applyBorder="1" applyAlignment="1">
      <alignment horizontal="center" wrapText="1"/>
    </xf>
    <xf numFmtId="44" fontId="3" fillId="2" borderId="6" xfId="1" applyFont="1" applyFill="1" applyBorder="1" applyAlignment="1">
      <alignment horizontal="center" wrapText="1"/>
    </xf>
    <xf numFmtId="0" fontId="3" fillId="2" borderId="6" xfId="0" applyFont="1" applyFill="1" applyBorder="1" applyAlignment="1">
      <alignment horizontal="left" wrapText="1" indent="1"/>
    </xf>
    <xf numFmtId="0" fontId="3" fillId="2" borderId="7" xfId="0" applyFont="1" applyFill="1" applyBorder="1" applyAlignment="1">
      <alignment horizontal="left" indent="1"/>
    </xf>
    <xf numFmtId="0" fontId="3" fillId="2" borderId="7" xfId="0" applyFont="1" applyFill="1" applyBorder="1" applyAlignment="1">
      <alignment horizontal="center" wrapText="1"/>
    </xf>
    <xf numFmtId="44" fontId="3" fillId="2" borderId="7" xfId="1" applyFont="1" applyFill="1" applyBorder="1" applyAlignment="1">
      <alignment horizontal="center" wrapText="1"/>
    </xf>
    <xf numFmtId="44" fontId="0" fillId="0" borderId="0" xfId="1" applyFont="1"/>
    <xf numFmtId="44" fontId="5" fillId="2" borderId="1" xfId="1" applyFont="1" applyFill="1" applyBorder="1" applyAlignment="1">
      <alignment wrapText="1"/>
    </xf>
    <xf numFmtId="0" fontId="0" fillId="0" borderId="5" xfId="0" applyBorder="1"/>
    <xf numFmtId="0" fontId="0" fillId="0" borderId="7" xfId="0" applyBorder="1"/>
    <xf numFmtId="0" fontId="2" fillId="0" borderId="0" xfId="0" applyFont="1"/>
    <xf numFmtId="0" fontId="0" fillId="0" borderId="10" xfId="0" applyBorder="1" applyAlignment="1">
      <alignment horizontal="center"/>
    </xf>
    <xf numFmtId="165" fontId="0" fillId="0" borderId="11" xfId="0" applyNumberFormat="1" applyBorder="1"/>
    <xf numFmtId="165" fontId="0" fillId="0" borderId="5" xfId="0" applyNumberFormat="1" applyBorder="1"/>
    <xf numFmtId="0" fontId="0" fillId="0" borderId="6" xfId="0" applyBorder="1"/>
    <xf numFmtId="0" fontId="0" fillId="0" borderId="12" xfId="0" applyBorder="1" applyAlignment="1">
      <alignment horizontal="center"/>
    </xf>
    <xf numFmtId="165" fontId="0" fillId="0" borderId="13" xfId="0" applyNumberFormat="1" applyBorder="1"/>
    <xf numFmtId="165" fontId="0" fillId="0" borderId="6" xfId="0" applyNumberFormat="1" applyBorder="1"/>
    <xf numFmtId="0" fontId="0" fillId="0" borderId="14" xfId="0" applyBorder="1" applyAlignment="1">
      <alignment horizontal="center" vertical="center"/>
    </xf>
    <xf numFmtId="165" fontId="0" fillId="0" borderId="15" xfId="0" applyNumberFormat="1" applyBorder="1"/>
    <xf numFmtId="165" fontId="0" fillId="0" borderId="7" xfId="0" applyNumberFormat="1" applyBorder="1"/>
    <xf numFmtId="165" fontId="0" fillId="0" borderId="1" xfId="0" applyNumberFormat="1" applyBorder="1"/>
    <xf numFmtId="0" fontId="0" fillId="0" borderId="17" xfId="0" applyBorder="1" applyAlignment="1">
      <alignment horizontal="center" vertical="center"/>
    </xf>
    <xf numFmtId="44" fontId="0" fillId="0" borderId="5" xfId="1" applyFont="1" applyBorder="1"/>
    <xf numFmtId="0" fontId="0" fillId="0" borderId="18" xfId="0" applyBorder="1" applyAlignment="1">
      <alignment horizontal="center" vertical="center"/>
    </xf>
    <xf numFmtId="44" fontId="0" fillId="0" borderId="6" xfId="1" applyFont="1" applyBorder="1"/>
    <xf numFmtId="0" fontId="0" fillId="0" borderId="19" xfId="0" applyBorder="1" applyAlignment="1">
      <alignment horizontal="center" vertical="center"/>
    </xf>
    <xf numFmtId="44" fontId="0" fillId="0" borderId="7" xfId="1" applyFont="1" applyBorder="1"/>
    <xf numFmtId="44" fontId="0" fillId="0" borderId="1" xfId="1" applyFon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xf numFmtId="0" fontId="0" fillId="0" borderId="20" xfId="0" applyBorder="1" applyAlignment="1">
      <alignment horizontal="center" vertical="center"/>
    </xf>
    <xf numFmtId="44" fontId="0" fillId="0" borderId="20" xfId="1" applyFont="1" applyBorder="1"/>
    <xf numFmtId="0" fontId="0" fillId="0" borderId="7" xfId="0" applyBorder="1" applyAlignment="1">
      <alignment horizontal="center" vertical="center"/>
    </xf>
    <xf numFmtId="44" fontId="0" fillId="0" borderId="1" xfId="0" applyNumberFormat="1" applyBorder="1"/>
    <xf numFmtId="44" fontId="0" fillId="0" borderId="0" xfId="0" applyNumberFormat="1"/>
    <xf numFmtId="0" fontId="0" fillId="0" borderId="21" xfId="0" applyBorder="1"/>
    <xf numFmtId="0" fontId="0" fillId="0" borderId="22" xfId="0" applyBorder="1"/>
    <xf numFmtId="0" fontId="0" fillId="0" borderId="23" xfId="0" applyBorder="1"/>
    <xf numFmtId="0" fontId="0" fillId="0" borderId="0" xfId="0" applyBorder="1"/>
    <xf numFmtId="0" fontId="0" fillId="0" borderId="23" xfId="0" applyBorder="1" applyAlignment="1">
      <alignment wrapText="1"/>
    </xf>
    <xf numFmtId="0" fontId="2" fillId="0" borderId="23" xfId="0" applyFont="1" applyBorder="1"/>
    <xf numFmtId="0" fontId="0" fillId="0" borderId="24" xfId="0" applyBorder="1"/>
    <xf numFmtId="0" fontId="0" fillId="0" borderId="25" xfId="0" applyBorder="1"/>
    <xf numFmtId="0" fontId="0" fillId="0" borderId="0" xfId="0" applyBorder="1" applyAlignment="1">
      <alignment horizontal="center"/>
    </xf>
    <xf numFmtId="44" fontId="3" fillId="2" borderId="11" xfId="1" applyFont="1" applyFill="1" applyBorder="1" applyAlignment="1">
      <alignment horizontal="center" wrapText="1"/>
    </xf>
    <xf numFmtId="0" fontId="2" fillId="0" borderId="0" xfId="0" applyFont="1" applyFill="1" applyBorder="1" applyAlignment="1">
      <alignment horizontal="center" vertical="center" wrapText="1"/>
    </xf>
    <xf numFmtId="0" fontId="4" fillId="2" borderId="0" xfId="0" applyFont="1" applyFill="1" applyBorder="1" applyAlignment="1">
      <alignment horizontal="center"/>
    </xf>
    <xf numFmtId="44" fontId="3" fillId="2" borderId="13" xfId="1" applyFont="1" applyFill="1" applyBorder="1" applyAlignment="1">
      <alignment horizontal="center" wrapText="1"/>
    </xf>
    <xf numFmtId="44" fontId="3" fillId="2" borderId="15" xfId="1" applyFont="1" applyFill="1" applyBorder="1" applyAlignment="1">
      <alignment horizontal="center" wrapText="1"/>
    </xf>
    <xf numFmtId="0" fontId="2" fillId="3" borderId="1" xfId="0" applyFont="1" applyFill="1" applyBorder="1"/>
    <xf numFmtId="164" fontId="2" fillId="3" borderId="1" xfId="0" applyNumberFormat="1" applyFont="1" applyFill="1" applyBorder="1"/>
    <xf numFmtId="9" fontId="2" fillId="3" borderId="1" xfId="2" applyFont="1" applyFill="1" applyBorder="1"/>
    <xf numFmtId="0" fontId="2" fillId="0" borderId="1" xfId="0" applyFont="1" applyBorder="1" applyAlignment="1">
      <alignment horizontal="center" vertical="center"/>
    </xf>
    <xf numFmtId="0" fontId="2" fillId="3" borderId="8" xfId="0" applyFont="1" applyFill="1" applyBorder="1"/>
    <xf numFmtId="0" fontId="0" fillId="3" borderId="9" xfId="0" applyFill="1" applyBorder="1" applyAlignment="1">
      <alignment horizontal="center"/>
    </xf>
    <xf numFmtId="0" fontId="0" fillId="3" borderId="9" xfId="0" applyFill="1" applyBorder="1"/>
    <xf numFmtId="0" fontId="0" fillId="3" borderId="16" xfId="0" applyFill="1" applyBorder="1"/>
    <xf numFmtId="0" fontId="0" fillId="0" borderId="0" xfId="0" applyBorder="1" applyAlignment="1">
      <alignment horizontal="left"/>
    </xf>
    <xf numFmtId="0" fontId="6" fillId="0" borderId="1" xfId="0" applyFont="1" applyBorder="1" applyAlignment="1">
      <alignment vertical="center"/>
    </xf>
    <xf numFmtId="0" fontId="2" fillId="3" borderId="9" xfId="0" applyFont="1" applyFill="1" applyBorder="1"/>
    <xf numFmtId="0" fontId="2" fillId="3" borderId="16" xfId="0" applyFont="1" applyFill="1" applyBorder="1"/>
    <xf numFmtId="44" fontId="2" fillId="3" borderId="1" xfId="0" applyNumberFormat="1" applyFont="1" applyFill="1" applyBorder="1"/>
    <xf numFmtId="0" fontId="8" fillId="5" borderId="0" xfId="0" applyFont="1" applyFill="1"/>
    <xf numFmtId="44" fontId="8" fillId="5" borderId="0" xfId="0" applyNumberFormat="1" applyFont="1" applyFill="1"/>
    <xf numFmtId="44" fontId="0" fillId="0" borderId="26" xfId="0" applyNumberFormat="1" applyBorder="1"/>
    <xf numFmtId="44" fontId="0" fillId="0" borderId="27" xfId="0" applyNumberFormat="1" applyBorder="1"/>
    <xf numFmtId="44" fontId="0" fillId="0" borderId="28" xfId="0" applyNumberFormat="1" applyBorder="1"/>
    <xf numFmtId="44" fontId="0" fillId="0" borderId="2" xfId="1" applyFont="1" applyBorder="1"/>
    <xf numFmtId="44" fontId="0" fillId="0" borderId="3" xfId="1" applyFont="1" applyBorder="1"/>
    <xf numFmtId="44" fontId="0" fillId="0" borderId="4" xfId="1" applyFont="1" applyBorder="1"/>
    <xf numFmtId="44" fontId="2" fillId="6" borderId="1" xfId="0" applyNumberFormat="1" applyFont="1" applyFill="1" applyBorder="1"/>
    <xf numFmtId="0" fontId="0" fillId="0" borderId="29" xfId="0" applyBorder="1"/>
    <xf numFmtId="44" fontId="0" fillId="0" borderId="29" xfId="0" applyNumberFormat="1" applyBorder="1"/>
    <xf numFmtId="44" fontId="2" fillId="0" borderId="1" xfId="0" applyNumberFormat="1" applyFont="1" applyBorder="1"/>
    <xf numFmtId="0" fontId="0" fillId="0" borderId="3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1" xfId="0" applyFont="1" applyFill="1" applyBorder="1" applyAlignment="1">
      <alignment horizontal="center" vertical="center" wrapText="1"/>
    </xf>
    <xf numFmtId="44" fontId="0" fillId="0" borderId="31" xfId="0" applyNumberFormat="1" applyBorder="1"/>
    <xf numFmtId="44" fontId="0" fillId="0" borderId="6" xfId="0" applyNumberFormat="1" applyBorder="1"/>
    <xf numFmtId="44" fontId="0" fillId="0" borderId="7" xfId="0" applyNumberFormat="1" applyBorder="1"/>
    <xf numFmtId="44" fontId="0" fillId="0" borderId="18" xfId="0" applyNumberFormat="1" applyBorder="1"/>
    <xf numFmtId="44" fontId="0" fillId="0" borderId="19" xfId="0" applyNumberFormat="1" applyBorder="1"/>
    <xf numFmtId="0" fontId="0" fillId="0" borderId="13" xfId="0" applyBorder="1"/>
    <xf numFmtId="0" fontId="0" fillId="0" borderId="15" xfId="0" applyBorder="1"/>
    <xf numFmtId="0" fontId="0" fillId="0" borderId="36" xfId="0" applyBorder="1"/>
    <xf numFmtId="44" fontId="0" fillId="0" borderId="37" xfId="0" applyNumberFormat="1" applyBorder="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8" fillId="6" borderId="1" xfId="0" applyNumberFormat="1" applyFont="1" applyFill="1" applyBorder="1"/>
    <xf numFmtId="0" fontId="7" fillId="4" borderId="0" xfId="0" applyFont="1" applyFill="1"/>
    <xf numFmtId="44" fontId="0" fillId="0" borderId="36" xfId="0" applyNumberFormat="1" applyBorder="1"/>
    <xf numFmtId="44" fontId="0" fillId="0" borderId="13" xfId="0" applyNumberFormat="1" applyBorder="1"/>
    <xf numFmtId="44" fontId="0" fillId="0" borderId="15" xfId="0" applyNumberFormat="1" applyBorder="1"/>
    <xf numFmtId="0" fontId="8" fillId="0" borderId="0" xfId="0" applyFont="1"/>
    <xf numFmtId="44" fontId="8" fillId="0" borderId="0" xfId="0" applyNumberFormat="1" applyFont="1"/>
    <xf numFmtId="44" fontId="0" fillId="0" borderId="20" xfId="0" applyNumberFormat="1" applyBorder="1"/>
    <xf numFmtId="0" fontId="0" fillId="0" borderId="20" xfId="0" applyBorder="1" applyAlignment="1">
      <alignment horizontal="center"/>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11" xfId="0" applyBorder="1"/>
    <xf numFmtId="44" fontId="0" fillId="0" borderId="11" xfId="0" applyNumberFormat="1" applyBorder="1"/>
    <xf numFmtId="44" fontId="0" fillId="0" borderId="10" xfId="0" applyNumberFormat="1" applyBorder="1"/>
    <xf numFmtId="44" fontId="0" fillId="0" borderId="12" xfId="0" applyNumberFormat="1" applyBorder="1"/>
    <xf numFmtId="44" fontId="0" fillId="0" borderId="14" xfId="0" applyNumberFormat="1" applyBorder="1"/>
    <xf numFmtId="44" fontId="0" fillId="0" borderId="5" xfId="0" applyNumberFormat="1" applyBorder="1"/>
    <xf numFmtId="0" fontId="0" fillId="0" borderId="0" xfId="0" applyAlignment="1">
      <alignment vertical="center"/>
    </xf>
    <xf numFmtId="44" fontId="0" fillId="0" borderId="0" xfId="0" applyNumberFormat="1" applyAlignment="1">
      <alignment vertical="center"/>
    </xf>
    <xf numFmtId="0" fontId="8" fillId="6" borderId="8" xfId="0" applyFont="1" applyFill="1" applyBorder="1" applyAlignment="1">
      <alignment horizontal="left"/>
    </xf>
    <xf numFmtId="0" fontId="8" fillId="6" borderId="9" xfId="0" applyFont="1" applyFill="1" applyBorder="1" applyAlignment="1">
      <alignment horizontal="left"/>
    </xf>
    <xf numFmtId="0" fontId="8" fillId="6" borderId="16" xfId="0" applyFont="1" applyFill="1" applyBorder="1" applyAlignment="1">
      <alignment horizontal="left"/>
    </xf>
    <xf numFmtId="0" fontId="0" fillId="2" borderId="0" xfId="0" applyFill="1"/>
    <xf numFmtId="0" fontId="2" fillId="2" borderId="0" xfId="0" applyFont="1" applyFill="1" applyBorder="1" applyAlignment="1">
      <alignment horizontal="left"/>
    </xf>
    <xf numFmtId="44" fontId="2" fillId="2" borderId="0" xfId="0" applyNumberFormat="1" applyFont="1" applyFill="1" applyBorder="1"/>
    <xf numFmtId="0" fontId="2" fillId="0" borderId="16"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Fill="1" applyBorder="1" applyAlignment="1">
      <alignment vertical="center" wrapText="1"/>
    </xf>
    <xf numFmtId="0" fontId="0" fillId="0" borderId="7" xfId="0" applyBorder="1" applyAlignment="1">
      <alignment vertical="center" wrapText="1"/>
    </xf>
    <xf numFmtId="44" fontId="0" fillId="0" borderId="11" xfId="0" applyNumberFormat="1" applyBorder="1" applyAlignment="1">
      <alignment vertical="center"/>
    </xf>
    <xf numFmtId="44" fontId="0" fillId="0" borderId="13" xfId="0" applyNumberFormat="1" applyBorder="1" applyAlignment="1">
      <alignment vertical="center"/>
    </xf>
    <xf numFmtId="44" fontId="0" fillId="0" borderId="15" xfId="0" applyNumberFormat="1" applyBorder="1" applyAlignment="1">
      <alignment vertical="center"/>
    </xf>
    <xf numFmtId="9" fontId="0" fillId="0" borderId="5" xfId="2" applyFont="1" applyBorder="1" applyAlignment="1">
      <alignment vertical="center"/>
    </xf>
    <xf numFmtId="9" fontId="0" fillId="0" borderId="6" xfId="2" applyFont="1" applyBorder="1" applyAlignment="1">
      <alignment vertical="center"/>
    </xf>
    <xf numFmtId="9" fontId="0" fillId="0" borderId="6" xfId="2" applyFont="1" applyBorder="1"/>
    <xf numFmtId="9" fontId="0" fillId="0" borderId="7" xfId="2" applyFont="1" applyBorder="1"/>
    <xf numFmtId="0" fontId="2" fillId="0" borderId="16" xfId="0" applyFont="1" applyBorder="1" applyAlignment="1">
      <alignment horizontal="center" vertical="center"/>
    </xf>
    <xf numFmtId="44" fontId="2" fillId="0" borderId="1" xfId="0" applyNumberFormat="1" applyFont="1" applyBorder="1" applyAlignment="1">
      <alignment horizontal="center" wrapText="1"/>
    </xf>
    <xf numFmtId="0" fontId="10" fillId="6" borderId="8" xfId="0" applyFont="1" applyFill="1" applyBorder="1"/>
    <xf numFmtId="0" fontId="10" fillId="6" borderId="16" xfId="0" applyFont="1" applyFill="1" applyBorder="1"/>
    <xf numFmtId="44" fontId="10" fillId="6" borderId="1" xfId="1" applyFont="1" applyFill="1" applyBorder="1"/>
    <xf numFmtId="44" fontId="10" fillId="6" borderId="1" xfId="0" applyNumberFormat="1" applyFont="1" applyFill="1" applyBorder="1"/>
    <xf numFmtId="44" fontId="8" fillId="12" borderId="1" xfId="0" applyNumberFormat="1" applyFont="1" applyFill="1" applyBorder="1"/>
    <xf numFmtId="0" fontId="8" fillId="12" borderId="1" xfId="0" applyFont="1" applyFill="1" applyBorder="1" applyAlignment="1">
      <alignment vertical="center" wrapText="1"/>
    </xf>
    <xf numFmtId="9" fontId="8" fillId="12" borderId="1" xfId="0" applyNumberFormat="1" applyFont="1" applyFill="1" applyBorder="1"/>
    <xf numFmtId="0" fontId="0" fillId="0" borderId="0" xfId="0" applyAlignment="1">
      <alignment horizontal="center" vertical="center" wrapText="1"/>
    </xf>
    <xf numFmtId="0" fontId="0" fillId="0" borderId="5" xfId="0" applyBorder="1" applyAlignment="1">
      <alignment vertical="center"/>
    </xf>
    <xf numFmtId="0" fontId="0" fillId="0" borderId="5" xfId="0" applyBorder="1" applyAlignment="1">
      <alignment horizontal="center" vertical="center" wrapText="1"/>
    </xf>
    <xf numFmtId="44" fontId="0" fillId="0" borderId="5" xfId="0" applyNumberFormat="1" applyBorder="1" applyAlignment="1">
      <alignment horizontal="center" vertical="center"/>
    </xf>
    <xf numFmtId="44" fontId="0" fillId="0" borderId="7" xfId="0" applyNumberFormat="1" applyBorder="1" applyAlignment="1">
      <alignment horizontal="center"/>
    </xf>
    <xf numFmtId="0" fontId="8" fillId="0" borderId="1" xfId="0" applyFont="1" applyBorder="1"/>
    <xf numFmtId="44" fontId="8" fillId="0" borderId="16" xfId="0" applyNumberFormat="1" applyFont="1" applyBorder="1"/>
    <xf numFmtId="9" fontId="0" fillId="0" borderId="26" xfId="2" applyFont="1" applyBorder="1"/>
    <xf numFmtId="9" fontId="0" fillId="0" borderId="27" xfId="2" applyFont="1" applyBorder="1"/>
    <xf numFmtId="9" fontId="0" fillId="0" borderId="28" xfId="2" applyFont="1" applyBorder="1"/>
    <xf numFmtId="44" fontId="0" fillId="0" borderId="2" xfId="0" applyNumberFormat="1" applyBorder="1"/>
    <xf numFmtId="44" fontId="0" fillId="0" borderId="3" xfId="0" applyNumberFormat="1" applyBorder="1"/>
    <xf numFmtId="44" fontId="0" fillId="0" borderId="4" xfId="0" applyNumberFormat="1" applyBorder="1"/>
    <xf numFmtId="0" fontId="2" fillId="13" borderId="8" xfId="0" applyFont="1" applyFill="1" applyBorder="1"/>
    <xf numFmtId="44" fontId="2" fillId="13" borderId="1" xfId="0" applyNumberFormat="1" applyFont="1" applyFill="1" applyBorder="1"/>
    <xf numFmtId="9" fontId="2" fillId="13" borderId="16" xfId="2" applyFont="1" applyFill="1" applyBorder="1"/>
    <xf numFmtId="1" fontId="0" fillId="0" borderId="29" xfId="0" applyNumberForma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1" fillId="14" borderId="0" xfId="0" applyFont="1" applyFill="1" applyAlignment="1">
      <alignment horizontal="center"/>
    </xf>
    <xf numFmtId="0" fontId="0" fillId="14" borderId="0" xfId="0" applyFill="1" applyBorder="1" applyAlignment="1">
      <alignment horizontal="center"/>
    </xf>
    <xf numFmtId="3" fontId="0" fillId="14" borderId="0" xfId="0" applyNumberFormat="1" applyFill="1" applyBorder="1" applyAlignment="1">
      <alignment horizontal="center"/>
    </xf>
    <xf numFmtId="166" fontId="12" fillId="14" borderId="0" xfId="0" applyNumberFormat="1" applyFont="1" applyFill="1" applyAlignment="1">
      <alignment horizontal="center"/>
    </xf>
    <xf numFmtId="0" fontId="0" fillId="14" borderId="0" xfId="0" applyFill="1" applyAlignment="1">
      <alignment horizontal="center"/>
    </xf>
    <xf numFmtId="0" fontId="12" fillId="14" borderId="0" xfId="0" applyFont="1" applyFill="1" applyAlignment="1">
      <alignment horizontal="center"/>
    </xf>
    <xf numFmtId="0" fontId="0" fillId="15" borderId="39" xfId="0" applyFill="1" applyBorder="1" applyAlignment="1">
      <alignment horizontal="center"/>
    </xf>
    <xf numFmtId="0" fontId="0" fillId="15" borderId="38" xfId="0" applyFill="1" applyBorder="1" applyAlignment="1">
      <alignment horizontal="center"/>
    </xf>
    <xf numFmtId="3" fontId="0" fillId="15" borderId="38" xfId="0" applyNumberFormat="1" applyFill="1" applyBorder="1" applyAlignment="1">
      <alignment horizontal="center"/>
    </xf>
    <xf numFmtId="3" fontId="0" fillId="15" borderId="40" xfId="0" applyNumberFormat="1" applyFill="1" applyBorder="1" applyAlignment="1">
      <alignment horizontal="center"/>
    </xf>
    <xf numFmtId="3" fontId="13" fillId="14" borderId="0" xfId="3" applyNumberFormat="1" applyFill="1" applyAlignment="1" applyProtection="1">
      <alignment horizontal="center"/>
    </xf>
    <xf numFmtId="0" fontId="14" fillId="15" borderId="41" xfId="0" applyFont="1" applyFill="1" applyBorder="1" applyAlignment="1">
      <alignment horizontal="center"/>
    </xf>
    <xf numFmtId="0" fontId="0" fillId="15" borderId="45" xfId="0" applyFill="1" applyBorder="1" applyAlignment="1">
      <alignment horizontal="center"/>
    </xf>
    <xf numFmtId="3" fontId="0" fillId="14" borderId="0" xfId="0" applyNumberFormat="1" applyFill="1" applyAlignment="1">
      <alignment horizontal="center"/>
    </xf>
    <xf numFmtId="3" fontId="17" fillId="14" borderId="0" xfId="3" applyNumberFormat="1" applyFont="1" applyFill="1" applyAlignment="1" applyProtection="1">
      <alignment horizontal="center"/>
    </xf>
    <xf numFmtId="0" fontId="0" fillId="15" borderId="41" xfId="0" applyFill="1" applyBorder="1" applyAlignment="1">
      <alignment horizontal="center"/>
    </xf>
    <xf numFmtId="0" fontId="0" fillId="15" borderId="0" xfId="0" applyFill="1" applyAlignment="1">
      <alignment horizontal="center"/>
    </xf>
    <xf numFmtId="0" fontId="18" fillId="15" borderId="0" xfId="0" applyFont="1" applyFill="1" applyBorder="1" applyAlignment="1">
      <alignment horizontal="center"/>
    </xf>
    <xf numFmtId="3" fontId="18" fillId="15" borderId="0" xfId="0" applyNumberFormat="1" applyFont="1" applyFill="1" applyBorder="1" applyAlignment="1">
      <alignment horizontal="center"/>
    </xf>
    <xf numFmtId="3" fontId="0" fillId="15" borderId="45" xfId="0" applyNumberFormat="1" applyFill="1" applyBorder="1" applyAlignment="1">
      <alignment horizontal="center"/>
    </xf>
    <xf numFmtId="0" fontId="19" fillId="15" borderId="0" xfId="0" applyFont="1" applyFill="1" applyBorder="1" applyAlignment="1">
      <alignment horizontal="right"/>
    </xf>
    <xf numFmtId="44" fontId="0" fillId="10" borderId="7" xfId="0" applyNumberFormat="1" applyFill="1" applyBorder="1" applyProtection="1">
      <protection locked="0"/>
    </xf>
    <xf numFmtId="3" fontId="19" fillId="15" borderId="0" xfId="0" applyNumberFormat="1" applyFont="1" applyFill="1" applyBorder="1" applyAlignment="1" applyProtection="1">
      <alignment horizontal="right" indent="1"/>
    </xf>
    <xf numFmtId="3" fontId="19" fillId="14" borderId="46" xfId="0" applyNumberFormat="1" applyFont="1" applyFill="1" applyBorder="1" applyAlignment="1" applyProtection="1">
      <alignment horizontal="right" indent="1"/>
      <protection locked="0"/>
    </xf>
    <xf numFmtId="3" fontId="0" fillId="15" borderId="0" xfId="0" applyNumberFormat="1" applyFill="1" applyBorder="1" applyAlignment="1">
      <alignment horizontal="center"/>
    </xf>
    <xf numFmtId="0" fontId="22" fillId="15" borderId="0" xfId="0" applyFont="1" applyFill="1" applyBorder="1"/>
    <xf numFmtId="4" fontId="23" fillId="15" borderId="45" xfId="0" applyNumberFormat="1" applyFont="1" applyFill="1" applyBorder="1" applyAlignment="1">
      <alignment horizontal="right" indent="2"/>
    </xf>
    <xf numFmtId="3" fontId="24" fillId="15" borderId="0" xfId="0" applyNumberFormat="1" applyFont="1" applyFill="1" applyBorder="1" applyAlignment="1">
      <alignment horizontal="center"/>
    </xf>
    <xf numFmtId="4" fontId="22" fillId="15" borderId="45" xfId="0" applyNumberFormat="1" applyFont="1" applyFill="1" applyBorder="1" applyAlignment="1">
      <alignment horizontal="right" indent="2"/>
    </xf>
    <xf numFmtId="10" fontId="19" fillId="14" borderId="46" xfId="2" applyNumberFormat="1" applyFont="1" applyFill="1" applyBorder="1" applyAlignment="1" applyProtection="1">
      <alignment horizontal="right" indent="1"/>
      <protection locked="0"/>
    </xf>
    <xf numFmtId="2" fontId="19" fillId="15" borderId="29" xfId="0" applyNumberFormat="1" applyFont="1" applyFill="1" applyBorder="1" applyAlignment="1" applyProtection="1">
      <alignment horizontal="right" indent="1"/>
      <protection locked="0"/>
    </xf>
    <xf numFmtId="0" fontId="22" fillId="15" borderId="37" xfId="0" applyFont="1" applyFill="1" applyBorder="1"/>
    <xf numFmtId="4" fontId="23" fillId="15" borderId="30" xfId="0" applyNumberFormat="1" applyFont="1" applyFill="1" applyBorder="1" applyAlignment="1">
      <alignment horizontal="right" indent="2"/>
    </xf>
    <xf numFmtId="0" fontId="25" fillId="15" borderId="0" xfId="0" applyFont="1" applyFill="1" applyBorder="1" applyAlignment="1">
      <alignment horizontal="left"/>
    </xf>
    <xf numFmtId="0" fontId="26" fillId="15" borderId="37" xfId="0" applyFont="1" applyFill="1" applyBorder="1"/>
    <xf numFmtId="4" fontId="25" fillId="15" borderId="30" xfId="0" applyNumberFormat="1" applyFont="1" applyFill="1" applyBorder="1" applyAlignment="1">
      <alignment horizontal="right" indent="2"/>
    </xf>
    <xf numFmtId="3" fontId="19" fillId="17" borderId="46" xfId="0" applyNumberFormat="1" applyFont="1" applyFill="1" applyBorder="1" applyAlignment="1" applyProtection="1">
      <alignment horizontal="right" indent="1"/>
      <protection locked="0"/>
    </xf>
    <xf numFmtId="0" fontId="19" fillId="15" borderId="0" xfId="0" applyFont="1" applyFill="1" applyBorder="1" applyAlignment="1">
      <alignment horizontal="left"/>
    </xf>
    <xf numFmtId="3" fontId="27" fillId="15" borderId="0" xfId="0" applyNumberFormat="1" applyFont="1" applyFill="1" applyBorder="1" applyAlignment="1">
      <alignment horizontal="center"/>
    </xf>
    <xf numFmtId="3" fontId="28" fillId="15" borderId="45" xfId="0" applyNumberFormat="1" applyFont="1" applyFill="1" applyBorder="1" applyAlignment="1">
      <alignment horizontal="center"/>
    </xf>
    <xf numFmtId="0" fontId="19" fillId="15" borderId="0" xfId="0" applyFont="1" applyFill="1" applyBorder="1" applyAlignment="1">
      <alignment horizontal="center"/>
    </xf>
    <xf numFmtId="3" fontId="19" fillId="15" borderId="0" xfId="0" applyNumberFormat="1" applyFont="1" applyFill="1" applyBorder="1" applyAlignment="1">
      <alignment horizontal="center"/>
    </xf>
    <xf numFmtId="0" fontId="0" fillId="15" borderId="47" xfId="0" applyFill="1" applyBorder="1" applyAlignment="1">
      <alignment horizontal="center"/>
    </xf>
    <xf numFmtId="0" fontId="19" fillId="15" borderId="37" xfId="0" applyFont="1" applyFill="1" applyBorder="1" applyAlignment="1">
      <alignment horizontal="right"/>
    </xf>
    <xf numFmtId="0" fontId="19" fillId="15" borderId="37" xfId="0" applyFont="1" applyFill="1" applyBorder="1" applyAlignment="1">
      <alignment horizontal="center"/>
    </xf>
    <xf numFmtId="3" fontId="0" fillId="15" borderId="37" xfId="0" applyNumberFormat="1" applyFill="1" applyBorder="1" applyAlignment="1">
      <alignment horizontal="center"/>
    </xf>
    <xf numFmtId="0" fontId="29" fillId="15" borderId="37" xfId="0" applyFont="1" applyFill="1" applyBorder="1" applyAlignment="1">
      <alignment horizontal="left"/>
    </xf>
    <xf numFmtId="3" fontId="0" fillId="15" borderId="30" xfId="0" applyNumberFormat="1" applyFill="1" applyBorder="1" applyAlignment="1">
      <alignment horizontal="center"/>
    </xf>
    <xf numFmtId="0" fontId="25" fillId="14" borderId="0" xfId="0" applyFont="1" applyFill="1" applyBorder="1" applyAlignment="1">
      <alignment horizontal="center"/>
    </xf>
    <xf numFmtId="0" fontId="30" fillId="14" borderId="0" xfId="0" applyFont="1" applyFill="1" applyAlignment="1">
      <alignment horizontal="center"/>
    </xf>
    <xf numFmtId="0" fontId="19" fillId="14" borderId="48" xfId="0" applyFont="1" applyFill="1" applyBorder="1" applyAlignment="1">
      <alignment horizontal="right"/>
    </xf>
    <xf numFmtId="10" fontId="19" fillId="14" borderId="49" xfId="0" applyNumberFormat="1" applyFont="1" applyFill="1" applyBorder="1" applyAlignment="1" applyProtection="1">
      <alignment horizontal="right" indent="1"/>
    </xf>
    <xf numFmtId="0" fontId="13" fillId="14" borderId="0" xfId="3" applyFill="1" applyAlignment="1" applyProtection="1"/>
    <xf numFmtId="9" fontId="0" fillId="14" borderId="0" xfId="0" applyNumberFormat="1" applyFill="1" applyAlignment="1">
      <alignment horizontal="center"/>
    </xf>
    <xf numFmtId="0" fontId="25" fillId="14" borderId="37" xfId="0" applyFont="1" applyFill="1" applyBorder="1" applyAlignment="1">
      <alignment horizontal="center"/>
    </xf>
    <xf numFmtId="0" fontId="0" fillId="14" borderId="0" xfId="0" applyFill="1"/>
    <xf numFmtId="0" fontId="31" fillId="14" borderId="0" xfId="0" applyFont="1" applyFill="1" applyAlignment="1">
      <alignment horizontal="center"/>
    </xf>
    <xf numFmtId="0" fontId="19" fillId="0" borderId="29" xfId="0" applyFont="1" applyFill="1" applyBorder="1" applyAlignment="1">
      <alignment horizontal="center"/>
    </xf>
    <xf numFmtId="3" fontId="19" fillId="0" borderId="29" xfId="0" applyNumberFormat="1" applyFont="1" applyFill="1" applyBorder="1" applyAlignment="1">
      <alignment horizontal="center"/>
    </xf>
    <xf numFmtId="0" fontId="19" fillId="14" borderId="0" xfId="0" applyFont="1" applyFill="1" applyAlignment="1">
      <alignment horizontal="center"/>
    </xf>
    <xf numFmtId="0" fontId="19" fillId="0" borderId="41" xfId="0" applyFont="1" applyFill="1" applyBorder="1" applyAlignment="1">
      <alignment horizontal="center"/>
    </xf>
    <xf numFmtId="4" fontId="30" fillId="0" borderId="0" xfId="0" applyNumberFormat="1" applyFont="1" applyFill="1" applyBorder="1" applyAlignment="1">
      <alignment horizontal="center"/>
    </xf>
    <xf numFmtId="4" fontId="30" fillId="0" borderId="0" xfId="0" applyNumberFormat="1" applyFont="1" applyFill="1" applyBorder="1" applyAlignment="1">
      <alignment horizontal="right" indent="1"/>
    </xf>
    <xf numFmtId="4" fontId="30" fillId="0" borderId="45" xfId="0" applyNumberFormat="1" applyFont="1" applyFill="1" applyBorder="1" applyAlignment="1">
      <alignment horizontal="right" indent="1"/>
    </xf>
    <xf numFmtId="2" fontId="30" fillId="0" borderId="0" xfId="0" applyNumberFormat="1" applyFont="1" applyFill="1" applyBorder="1" applyAlignment="1">
      <alignment horizontal="right" indent="1"/>
    </xf>
    <xf numFmtId="0" fontId="19" fillId="0" borderId="47" xfId="0" applyFont="1" applyFill="1" applyBorder="1" applyAlignment="1">
      <alignment horizontal="center"/>
    </xf>
    <xf numFmtId="4" fontId="30" fillId="0" borderId="37" xfId="0" applyNumberFormat="1" applyFont="1" applyFill="1" applyBorder="1" applyAlignment="1">
      <alignment horizontal="center"/>
    </xf>
    <xf numFmtId="4" fontId="30" fillId="0" borderId="37" xfId="0" applyNumberFormat="1" applyFont="1" applyFill="1" applyBorder="1" applyAlignment="1">
      <alignment horizontal="right" indent="1"/>
    </xf>
    <xf numFmtId="2" fontId="30" fillId="0" borderId="37" xfId="0" applyNumberFormat="1" applyFont="1" applyFill="1" applyBorder="1" applyAlignment="1">
      <alignment horizontal="right" indent="1"/>
    </xf>
    <xf numFmtId="4" fontId="30" fillId="0" borderId="30" xfId="0" applyNumberFormat="1" applyFont="1" applyFill="1" applyBorder="1" applyAlignment="1">
      <alignment horizontal="right" indent="1"/>
    </xf>
    <xf numFmtId="4" fontId="30" fillId="14" borderId="0" xfId="0" applyNumberFormat="1" applyFont="1" applyFill="1" applyAlignment="1">
      <alignment horizontal="center"/>
    </xf>
    <xf numFmtId="2" fontId="30" fillId="14" borderId="0" xfId="0" applyNumberFormat="1" applyFont="1" applyFill="1" applyAlignment="1">
      <alignment horizontal="right" indent="1"/>
    </xf>
    <xf numFmtId="4" fontId="0" fillId="2" borderId="0" xfId="0" applyNumberFormat="1" applyFill="1"/>
    <xf numFmtId="4" fontId="0" fillId="18" borderId="1" xfId="0" applyNumberFormat="1" applyFill="1" applyBorder="1" applyAlignment="1">
      <alignment horizontal="center" vertical="center" wrapText="1"/>
    </xf>
    <xf numFmtId="0" fontId="0" fillId="18" borderId="1" xfId="0" applyFill="1" applyBorder="1" applyAlignment="1">
      <alignment horizontal="center" vertical="center" wrapText="1"/>
    </xf>
    <xf numFmtId="0" fontId="0" fillId="7" borderId="21" xfId="0" applyFill="1" applyBorder="1"/>
    <xf numFmtId="3" fontId="0" fillId="2" borderId="3" xfId="0" applyNumberFormat="1" applyFill="1" applyBorder="1"/>
    <xf numFmtId="4" fontId="0" fillId="2" borderId="3" xfId="0" applyNumberFormat="1" applyFill="1" applyBorder="1"/>
    <xf numFmtId="0" fontId="0" fillId="7" borderId="23" xfId="0" applyFill="1" applyBorder="1"/>
    <xf numFmtId="0" fontId="0" fillId="7" borderId="24" xfId="0" applyFill="1" applyBorder="1"/>
    <xf numFmtId="4" fontId="0" fillId="2" borderId="4" xfId="0" applyNumberFormat="1" applyFill="1" applyBorder="1"/>
    <xf numFmtId="0" fontId="0" fillId="2" borderId="0" xfId="0" applyFill="1" applyBorder="1"/>
    <xf numFmtId="3" fontId="0" fillId="2" borderId="0" xfId="0" applyNumberFormat="1" applyFill="1" applyBorder="1"/>
    <xf numFmtId="4" fontId="0" fillId="2" borderId="0" xfId="0" applyNumberFormat="1" applyFill="1" applyBorder="1"/>
    <xf numFmtId="0" fontId="2" fillId="7" borderId="1" xfId="0" applyFont="1" applyFill="1" applyBorder="1"/>
    <xf numFmtId="3" fontId="2" fillId="2" borderId="1" xfId="0" applyNumberFormat="1" applyFont="1" applyFill="1" applyBorder="1"/>
    <xf numFmtId="4" fontId="2" fillId="2" borderId="0" xfId="0" applyNumberFormat="1" applyFont="1" applyFill="1"/>
    <xf numFmtId="4" fontId="2" fillId="2" borderId="1" xfId="0" applyNumberFormat="1" applyFont="1" applyFill="1" applyBorder="1"/>
    <xf numFmtId="0" fontId="9" fillId="19" borderId="1" xfId="0" applyFont="1" applyFill="1" applyBorder="1" applyAlignment="1">
      <alignment horizontal="center"/>
    </xf>
    <xf numFmtId="0" fontId="32" fillId="19" borderId="1" xfId="0" applyFont="1" applyFill="1" applyBorder="1" applyAlignment="1">
      <alignment horizontal="center"/>
    </xf>
    <xf numFmtId="0" fontId="2" fillId="2" borderId="0" xfId="0" applyFont="1" applyFill="1"/>
    <xf numFmtId="2" fontId="0" fillId="20" borderId="5" xfId="0" applyNumberFormat="1" applyFill="1" applyBorder="1"/>
    <xf numFmtId="2" fontId="0" fillId="2" borderId="0" xfId="0" applyNumberFormat="1" applyFill="1"/>
    <xf numFmtId="165" fontId="0" fillId="0" borderId="29" xfId="0" applyNumberFormat="1" applyBorder="1"/>
    <xf numFmtId="165" fontId="0" fillId="0" borderId="50" xfId="0" applyNumberFormat="1" applyBorder="1"/>
    <xf numFmtId="0" fontId="0" fillId="23" borderId="0" xfId="0" applyFill="1"/>
    <xf numFmtId="44" fontId="0" fillId="23" borderId="0" xfId="0" applyNumberFormat="1" applyFill="1"/>
    <xf numFmtId="9" fontId="0" fillId="23" borderId="0" xfId="2" applyFont="1" applyFill="1"/>
    <xf numFmtId="0" fontId="7" fillId="23" borderId="0" xfId="0" applyFont="1" applyFill="1"/>
    <xf numFmtId="0" fontId="2" fillId="0" borderId="29" xfId="0" applyFont="1" applyBorder="1" applyAlignment="1">
      <alignment vertical="center"/>
    </xf>
    <xf numFmtId="0" fontId="2"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29" xfId="0" applyBorder="1" applyAlignment="1">
      <alignment horizontal="center" vertical="center"/>
    </xf>
    <xf numFmtId="0" fontId="0" fillId="0" borderId="29" xfId="0" applyNumberFormat="1" applyBorder="1"/>
    <xf numFmtId="44" fontId="2" fillId="0" borderId="0" xfId="0" applyNumberFormat="1" applyFont="1"/>
    <xf numFmtId="0" fontId="8" fillId="23" borderId="0" xfId="0" applyFont="1" applyFill="1"/>
    <xf numFmtId="0" fontId="2" fillId="23" borderId="0" xfId="0" applyFont="1" applyFill="1"/>
    <xf numFmtId="9" fontId="0" fillId="0" borderId="29" xfId="2" applyFont="1" applyBorder="1"/>
    <xf numFmtId="0" fontId="2" fillId="0" borderId="29" xfId="0" applyFont="1" applyBorder="1"/>
    <xf numFmtId="44" fontId="8" fillId="23" borderId="0" xfId="0" applyNumberFormat="1" applyFont="1" applyFill="1"/>
    <xf numFmtId="0" fontId="34" fillId="0" borderId="0" xfId="0" applyFont="1" applyAlignment="1">
      <alignment horizontal="left" indent="10"/>
    </xf>
    <xf numFmtId="44" fontId="0" fillId="0" borderId="29" xfId="0" applyNumberFormat="1" applyFill="1" applyBorder="1"/>
    <xf numFmtId="44" fontId="0" fillId="0" borderId="0" xfId="2" applyNumberFormat="1" applyFont="1"/>
    <xf numFmtId="4" fontId="0" fillId="0" borderId="0" xfId="0" applyNumberFormat="1"/>
    <xf numFmtId="44" fontId="2" fillId="0" borderId="29" xfId="0" applyNumberFormat="1" applyFont="1" applyBorder="1"/>
    <xf numFmtId="3" fontId="0" fillId="0" borderId="29" xfId="0" applyNumberFormat="1" applyBorder="1"/>
    <xf numFmtId="0" fontId="2" fillId="7" borderId="8" xfId="0" applyFont="1" applyFill="1" applyBorder="1"/>
    <xf numFmtId="0" fontId="0" fillId="0" borderId="0" xfId="0" applyNumberFormat="1"/>
    <xf numFmtId="10" fontId="0" fillId="0" borderId="29" xfId="2" applyNumberFormat="1" applyFont="1" applyBorder="1"/>
    <xf numFmtId="2" fontId="0" fillId="8" borderId="5" xfId="0" applyNumberFormat="1" applyFill="1" applyBorder="1"/>
    <xf numFmtId="2" fontId="0" fillId="21" borderId="5" xfId="0" applyNumberFormat="1" applyFill="1" applyBorder="1"/>
    <xf numFmtId="2" fontId="0" fillId="9" borderId="5" xfId="0" applyNumberFormat="1" applyFill="1" applyBorder="1"/>
    <xf numFmtId="9" fontId="0" fillId="20" borderId="1" xfId="2" applyFont="1" applyFill="1" applyBorder="1"/>
    <xf numFmtId="0" fontId="0" fillId="20" borderId="1" xfId="0" applyFill="1" applyBorder="1"/>
    <xf numFmtId="0" fontId="0" fillId="21" borderId="1" xfId="0" applyFill="1" applyBorder="1"/>
    <xf numFmtId="0" fontId="0" fillId="8" borderId="1" xfId="0" applyFill="1" applyBorder="1"/>
    <xf numFmtId="0" fontId="0" fillId="9" borderId="1" xfId="0" applyFill="1" applyBorder="1"/>
    <xf numFmtId="0" fontId="0" fillId="2" borderId="1" xfId="0" applyFill="1" applyBorder="1"/>
    <xf numFmtId="2" fontId="0" fillId="2" borderId="1" xfId="0" applyNumberFormat="1" applyFill="1" applyBorder="1"/>
    <xf numFmtId="0" fontId="0" fillId="0" borderId="29" xfId="0" applyBorder="1" applyAlignment="1">
      <alignment horizontal="center"/>
    </xf>
    <xf numFmtId="4" fontId="0" fillId="0" borderId="29" xfId="0" applyNumberFormat="1" applyBorder="1"/>
    <xf numFmtId="44" fontId="0" fillId="0" borderId="51" xfId="0" applyNumberFormat="1" applyBorder="1"/>
    <xf numFmtId="44" fontId="0" fillId="0" borderId="17" xfId="0" applyNumberFormat="1" applyBorder="1"/>
    <xf numFmtId="0" fontId="2" fillId="0" borderId="52" xfId="0" applyFont="1" applyBorder="1"/>
    <xf numFmtId="0" fontId="0" fillId="0" borderId="9" xfId="0" applyBorder="1"/>
    <xf numFmtId="4" fontId="0" fillId="0" borderId="9" xfId="0" applyNumberFormat="1" applyBorder="1"/>
    <xf numFmtId="44" fontId="0" fillId="0" borderId="9" xfId="0" applyNumberFormat="1" applyBorder="1"/>
    <xf numFmtId="0" fontId="2" fillId="0" borderId="53" xfId="0" applyFont="1" applyBorder="1"/>
    <xf numFmtId="44" fontId="0" fillId="0" borderId="0" xfId="0" applyNumberFormat="1" applyBorder="1"/>
    <xf numFmtId="0" fontId="2" fillId="0" borderId="56" xfId="0" applyFont="1" applyBorder="1"/>
    <xf numFmtId="0" fontId="0" fillId="0" borderId="57" xfId="0" applyBorder="1"/>
    <xf numFmtId="0" fontId="0" fillId="0" borderId="58" xfId="0" applyBorder="1"/>
    <xf numFmtId="8" fontId="0" fillId="3" borderId="0" xfId="0" applyNumberFormat="1" applyFill="1"/>
    <xf numFmtId="0" fontId="0" fillId="3" borderId="18" xfId="0" applyFill="1" applyBorder="1"/>
    <xf numFmtId="9" fontId="2" fillId="3" borderId="1" xfId="0" applyNumberFormat="1" applyFont="1" applyFill="1" applyBorder="1"/>
    <xf numFmtId="8" fontId="2" fillId="3" borderId="1" xfId="0" applyNumberFormat="1" applyFont="1" applyFill="1" applyBorder="1"/>
    <xf numFmtId="165" fontId="0" fillId="0" borderId="30" xfId="0" applyNumberFormat="1" applyBorder="1"/>
    <xf numFmtId="165" fontId="0" fillId="0" borderId="51" xfId="0" applyNumberFormat="1" applyBorder="1"/>
    <xf numFmtId="0" fontId="2" fillId="24" borderId="8" xfId="0" applyFont="1" applyFill="1" applyBorder="1" applyAlignment="1">
      <alignment horizontal="center" vertical="center" wrapText="1"/>
    </xf>
    <xf numFmtId="0" fontId="2" fillId="24" borderId="1" xfId="0" applyFont="1" applyFill="1" applyBorder="1" applyAlignment="1">
      <alignment horizontal="center" vertical="center"/>
    </xf>
    <xf numFmtId="0" fontId="2" fillId="24" borderId="16" xfId="0" applyFont="1" applyFill="1" applyBorder="1" applyAlignment="1">
      <alignment horizontal="center" vertical="center"/>
    </xf>
    <xf numFmtId="0" fontId="2" fillId="24" borderId="9" xfId="0" applyFont="1" applyFill="1" applyBorder="1" applyAlignment="1">
      <alignment horizontal="center" vertical="center"/>
    </xf>
    <xf numFmtId="0" fontId="2" fillId="24" borderId="16" xfId="0" applyFont="1" applyFill="1" applyBorder="1" applyAlignment="1">
      <alignment horizontal="center" vertical="center" wrapText="1"/>
    </xf>
    <xf numFmtId="0" fontId="35" fillId="0" borderId="0" xfId="0" applyFont="1" applyAlignment="1"/>
    <xf numFmtId="0" fontId="35" fillId="0" borderId="0" xfId="0" applyFont="1" applyFill="1" applyBorder="1"/>
    <xf numFmtId="44" fontId="0" fillId="0" borderId="5" xfId="2" applyNumberFormat="1" applyFont="1" applyBorder="1" applyAlignment="1">
      <alignment horizontal="center"/>
    </xf>
    <xf numFmtId="44" fontId="0" fillId="0" borderId="6" xfId="2" applyNumberFormat="1" applyFont="1" applyBorder="1" applyAlignment="1">
      <alignment horizontal="center"/>
    </xf>
    <xf numFmtId="44" fontId="0" fillId="0" borderId="7" xfId="2" applyNumberFormat="1" applyFont="1" applyBorder="1" applyAlignment="1">
      <alignment horizontal="center"/>
    </xf>
    <xf numFmtId="0" fontId="0" fillId="0" borderId="8" xfId="0" applyBorder="1"/>
    <xf numFmtId="44" fontId="0" fillId="0" borderId="9" xfId="2" applyNumberFormat="1" applyFont="1" applyBorder="1"/>
    <xf numFmtId="44" fontId="0" fillId="0" borderId="16" xfId="0" applyNumberFormat="1" applyBorder="1"/>
    <xf numFmtId="0" fontId="2" fillId="25" borderId="1" xfId="0" applyFont="1" applyFill="1" applyBorder="1" applyAlignment="1">
      <alignment horizontal="center" vertical="center"/>
    </xf>
    <xf numFmtId="0" fontId="2" fillId="25" borderId="9" xfId="0" applyFont="1" applyFill="1" applyBorder="1" applyAlignment="1">
      <alignment horizontal="center" vertical="center"/>
    </xf>
    <xf numFmtId="0" fontId="2" fillId="25" borderId="9" xfId="0" applyFont="1" applyFill="1" applyBorder="1" applyAlignment="1">
      <alignment horizontal="center" vertical="center" wrapText="1"/>
    </xf>
    <xf numFmtId="0" fontId="2" fillId="0" borderId="0" xfId="0" applyFont="1" applyAlignment="1">
      <alignment vertical="center" wrapText="1"/>
    </xf>
    <xf numFmtId="4" fontId="0" fillId="0" borderId="29" xfId="0" applyNumberFormat="1" applyBorder="1" applyAlignment="1">
      <alignment horizontal="center"/>
    </xf>
    <xf numFmtId="4" fontId="2" fillId="0" borderId="0" xfId="0" applyNumberFormat="1" applyFont="1" applyAlignment="1">
      <alignment horizontal="center"/>
    </xf>
    <xf numFmtId="4" fontId="0" fillId="0" borderId="0" xfId="0" applyNumberFormat="1" applyAlignment="1">
      <alignment horizontal="center"/>
    </xf>
    <xf numFmtId="9" fontId="2" fillId="0" borderId="0" xfId="0" applyNumberFormat="1" applyFont="1" applyAlignment="1">
      <alignment horizontal="center"/>
    </xf>
    <xf numFmtId="0" fontId="2" fillId="13" borderId="29" xfId="0" applyFont="1" applyFill="1" applyBorder="1" applyAlignment="1">
      <alignment horizontal="center" vertical="center" wrapText="1"/>
    </xf>
    <xf numFmtId="0" fontId="2" fillId="13" borderId="29" xfId="0" applyFont="1" applyFill="1" applyBorder="1" applyAlignment="1">
      <alignment horizontal="center" vertical="center"/>
    </xf>
    <xf numFmtId="0" fontId="2" fillId="13" borderId="29" xfId="0" applyFont="1" applyFill="1" applyBorder="1" applyAlignment="1">
      <alignment vertical="center" wrapText="1"/>
    </xf>
    <xf numFmtId="3" fontId="0" fillId="2" borderId="4" xfId="0" applyNumberFormat="1" applyFill="1" applyBorder="1"/>
    <xf numFmtId="9" fontId="0" fillId="9" borderId="1" xfId="2" applyFont="1" applyFill="1" applyBorder="1"/>
    <xf numFmtId="9" fontId="0" fillId="8" borderId="1" xfId="2" applyFont="1" applyFill="1" applyBorder="1"/>
    <xf numFmtId="9" fontId="0" fillId="21" borderId="1" xfId="2" applyFont="1" applyFill="1" applyBorder="1"/>
    <xf numFmtId="9" fontId="0" fillId="2" borderId="1" xfId="2" applyFont="1" applyFill="1" applyBorder="1"/>
    <xf numFmtId="44" fontId="2" fillId="0" borderId="0" xfId="0" applyNumberFormat="1" applyFont="1" applyBorder="1"/>
    <xf numFmtId="0" fontId="2" fillId="2" borderId="0" xfId="0" applyFont="1" applyFill="1" applyBorder="1" applyAlignment="1"/>
    <xf numFmtId="44" fontId="0" fillId="0" borderId="50" xfId="0" applyNumberFormat="1" applyBorder="1"/>
    <xf numFmtId="0" fontId="2" fillId="10" borderId="52" xfId="0" applyFont="1" applyFill="1" applyBorder="1" applyAlignment="1">
      <alignment horizontal="center" vertical="center" wrapText="1"/>
    </xf>
    <xf numFmtId="0" fontId="2" fillId="10" borderId="54" xfId="0" applyFont="1" applyFill="1" applyBorder="1" applyAlignment="1">
      <alignment horizontal="center" vertical="center" wrapText="1"/>
    </xf>
    <xf numFmtId="0" fontId="2" fillId="10" borderId="55" xfId="0" applyFont="1" applyFill="1" applyBorder="1" applyAlignment="1">
      <alignment horizontal="center" vertical="center" wrapText="1"/>
    </xf>
    <xf numFmtId="0" fontId="0" fillId="10" borderId="21" xfId="0" applyFill="1" applyBorder="1"/>
    <xf numFmtId="0" fontId="0" fillId="10" borderId="23" xfId="0" applyFill="1" applyBorder="1"/>
    <xf numFmtId="0" fontId="0" fillId="10" borderId="24" xfId="0" applyFill="1" applyBorder="1"/>
    <xf numFmtId="0" fontId="2" fillId="10" borderId="1" xfId="0" applyFont="1" applyFill="1" applyBorder="1"/>
    <xf numFmtId="0" fontId="2" fillId="3" borderId="8" xfId="0" applyFont="1" applyFill="1" applyBorder="1" applyAlignment="1">
      <alignment horizontal="center"/>
    </xf>
    <xf numFmtId="0" fontId="2" fillId="3" borderId="1" xfId="0" applyFont="1" applyFill="1" applyBorder="1" applyAlignment="1">
      <alignment horizontal="center"/>
    </xf>
    <xf numFmtId="0" fontId="2" fillId="3" borderId="9"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xf numFmtId="2" fontId="2" fillId="3" borderId="1" xfId="0" applyNumberFormat="1" applyFont="1" applyFill="1" applyBorder="1"/>
    <xf numFmtId="0" fontId="2" fillId="23" borderId="1" xfId="0" applyFont="1" applyFill="1" applyBorder="1"/>
    <xf numFmtId="0" fontId="2" fillId="23" borderId="52" xfId="0" applyFont="1" applyFill="1" applyBorder="1" applyAlignment="1">
      <alignment horizontal="center" vertical="center" wrapText="1"/>
    </xf>
    <xf numFmtId="0" fontId="2" fillId="23" borderId="54" xfId="0" applyFont="1" applyFill="1" applyBorder="1" applyAlignment="1">
      <alignment horizontal="center" vertical="center" wrapText="1"/>
    </xf>
    <xf numFmtId="0" fontId="2" fillId="23" borderId="55" xfId="0" applyFont="1" applyFill="1" applyBorder="1" applyAlignment="1">
      <alignment horizontal="center" vertical="center" wrapText="1"/>
    </xf>
    <xf numFmtId="0" fontId="0" fillId="23" borderId="2" xfId="0" applyFill="1" applyBorder="1"/>
    <xf numFmtId="0" fontId="0" fillId="23" borderId="3" xfId="0" applyFill="1" applyBorder="1"/>
    <xf numFmtId="0" fontId="0" fillId="23" borderId="4" xfId="0" applyFill="1" applyBorder="1"/>
    <xf numFmtId="0" fontId="6" fillId="7" borderId="29" xfId="0" applyFont="1" applyFill="1" applyBorder="1" applyAlignment="1">
      <alignment horizontal="center" vertical="center" wrapText="1"/>
    </xf>
    <xf numFmtId="4" fontId="0" fillId="0" borderId="2" xfId="0" applyNumberFormat="1" applyBorder="1"/>
    <xf numFmtId="4" fontId="0" fillId="0" borderId="3" xfId="0" applyNumberFormat="1" applyBorder="1"/>
    <xf numFmtId="4" fontId="0" fillId="0" borderId="4" xfId="0" applyNumberFormat="1" applyBorder="1"/>
    <xf numFmtId="4" fontId="0" fillId="3" borderId="1" xfId="0" applyNumberFormat="1" applyFill="1" applyBorder="1"/>
    <xf numFmtId="44" fontId="0" fillId="2" borderId="0" xfId="0" applyNumberFormat="1" applyFill="1"/>
    <xf numFmtId="0" fontId="2" fillId="2" borderId="41" xfId="0" applyFont="1" applyFill="1" applyBorder="1"/>
    <xf numFmtId="0" fontId="0" fillId="2" borderId="41" xfId="0" applyFill="1" applyBorder="1"/>
    <xf numFmtId="0" fontId="2" fillId="2" borderId="0" xfId="0" applyFont="1" applyFill="1" applyAlignment="1">
      <alignment vertical="center"/>
    </xf>
    <xf numFmtId="44" fontId="2" fillId="2" borderId="41" xfId="0" applyNumberFormat="1" applyFont="1" applyFill="1" applyBorder="1" applyAlignment="1">
      <alignment vertical="center" wrapText="1"/>
    </xf>
    <xf numFmtId="44" fontId="0" fillId="2" borderId="0" xfId="0" applyNumberFormat="1" applyFill="1" applyBorder="1"/>
    <xf numFmtId="0" fontId="0" fillId="2" borderId="0" xfId="0" applyFill="1" applyBorder="1" applyAlignment="1">
      <alignment vertical="center"/>
    </xf>
    <xf numFmtId="44" fontId="0" fillId="0" borderId="0" xfId="0" applyNumberFormat="1" applyFont="1"/>
    <xf numFmtId="44" fontId="0" fillId="5" borderId="0" xfId="0" applyNumberFormat="1" applyFont="1" applyFill="1"/>
    <xf numFmtId="44" fontId="0" fillId="5" borderId="0" xfId="0" applyNumberFormat="1" applyFill="1"/>
    <xf numFmtId="0" fontId="2" fillId="0" borderId="8" xfId="0" applyFont="1" applyBorder="1" applyAlignment="1">
      <alignment horizontal="left"/>
    </xf>
    <xf numFmtId="0" fontId="2" fillId="0" borderId="9" xfId="0" applyFont="1" applyBorder="1" applyAlignment="1">
      <alignment horizontal="left"/>
    </xf>
    <xf numFmtId="0" fontId="2" fillId="0" borderId="16" xfId="0" applyFont="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5" fillId="2" borderId="16" xfId="0" applyFont="1" applyFill="1" applyBorder="1" applyAlignment="1">
      <alignment horizontal="left" wrapText="1"/>
    </xf>
    <xf numFmtId="0" fontId="7" fillId="4" borderId="0" xfId="0" applyFont="1" applyFill="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6" xfId="0" applyFont="1" applyBorder="1" applyAlignment="1">
      <alignment horizontal="center"/>
    </xf>
    <xf numFmtId="0" fontId="8" fillId="6" borderId="0" xfId="0" applyFont="1" applyFill="1" applyAlignment="1">
      <alignment horizontal="center"/>
    </xf>
    <xf numFmtId="0" fontId="8" fillId="6" borderId="0" xfId="0" applyFont="1" applyFill="1" applyAlignment="1">
      <alignment horizontal="left"/>
    </xf>
    <xf numFmtId="0" fontId="8" fillId="13" borderId="8" xfId="0" applyFont="1" applyFill="1" applyBorder="1" applyAlignment="1">
      <alignment horizontal="center"/>
    </xf>
    <xf numFmtId="0" fontId="8" fillId="13" borderId="9" xfId="0" applyFont="1" applyFill="1" applyBorder="1" applyAlignment="1">
      <alignment horizontal="center"/>
    </xf>
    <xf numFmtId="0" fontId="8" fillId="13" borderId="16" xfId="0" applyFont="1" applyFill="1" applyBorder="1" applyAlignment="1">
      <alignment horizontal="center"/>
    </xf>
    <xf numFmtId="0" fontId="7" fillId="7" borderId="0" xfId="0" applyFont="1" applyFill="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6" xfId="0" applyFont="1" applyBorder="1" applyAlignment="1">
      <alignment horizontal="center"/>
    </xf>
    <xf numFmtId="0" fontId="8" fillId="12" borderId="8" xfId="0" applyFont="1" applyFill="1" applyBorder="1" applyAlignment="1">
      <alignment horizontal="left"/>
    </xf>
    <xf numFmtId="0" fontId="8" fillId="12" borderId="9" xfId="0" applyFont="1" applyFill="1" applyBorder="1" applyAlignment="1">
      <alignment horizontal="left"/>
    </xf>
    <xf numFmtId="0" fontId="8" fillId="12" borderId="16" xfId="0" applyFont="1" applyFill="1"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2" fillId="6" borderId="8" xfId="0" applyFont="1" applyFill="1" applyBorder="1" applyAlignment="1">
      <alignment horizontal="left"/>
    </xf>
    <xf numFmtId="0" fontId="2" fillId="6" borderId="16" xfId="0" applyFont="1" applyFill="1" applyBorder="1" applyAlignment="1">
      <alignment horizontal="left"/>
    </xf>
    <xf numFmtId="0" fontId="7" fillId="11" borderId="0" xfId="0" applyFont="1" applyFill="1" applyAlignment="1">
      <alignment horizont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5" fillId="16" borderId="42" xfId="0" applyFont="1" applyFill="1" applyBorder="1" applyAlignment="1">
      <alignment horizontal="center" vertical="center"/>
    </xf>
    <xf numFmtId="0" fontId="16" fillId="16" borderId="43" xfId="0" applyFont="1" applyFill="1" applyBorder="1" applyAlignment="1">
      <alignment horizontal="center" vertical="center"/>
    </xf>
    <xf numFmtId="0" fontId="16" fillId="16" borderId="44" xfId="0" applyFont="1" applyFill="1" applyBorder="1" applyAlignment="1">
      <alignment horizontal="center" vertical="center"/>
    </xf>
    <xf numFmtId="3" fontId="20" fillId="15" borderId="0" xfId="0" applyNumberFormat="1" applyFont="1" applyFill="1" applyBorder="1" applyAlignment="1">
      <alignment horizontal="center"/>
    </xf>
    <xf numFmtId="0" fontId="21" fillId="15" borderId="45" xfId="0" applyFont="1" applyFill="1" applyBorder="1" applyAlignment="1">
      <alignment horizontal="center"/>
    </xf>
    <xf numFmtId="0" fontId="33" fillId="22" borderId="0" xfId="0" applyFont="1" applyFill="1" applyAlignment="1">
      <alignment horizontal="center"/>
    </xf>
    <xf numFmtId="0" fontId="2" fillId="2" borderId="0" xfId="0" applyFont="1" applyFill="1" applyBorder="1" applyAlignment="1">
      <alignment horizontal="center"/>
    </xf>
    <xf numFmtId="0" fontId="2" fillId="7" borderId="8" xfId="0" applyFont="1" applyFill="1" applyBorder="1" applyAlignment="1">
      <alignment horizontal="center"/>
    </xf>
    <xf numFmtId="0" fontId="2" fillId="7" borderId="9" xfId="0" applyFont="1" applyFill="1" applyBorder="1" applyAlignment="1">
      <alignment horizontal="center"/>
    </xf>
    <xf numFmtId="0" fontId="2" fillId="7" borderId="16" xfId="0" applyFont="1" applyFill="1" applyBorder="1" applyAlignment="1">
      <alignment horizontal="center"/>
    </xf>
    <xf numFmtId="0" fontId="2" fillId="2" borderId="25" xfId="0" applyFont="1" applyFill="1" applyBorder="1" applyAlignment="1">
      <alignment horizontal="center"/>
    </xf>
    <xf numFmtId="0" fontId="2" fillId="2" borderId="0" xfId="0" applyFont="1" applyFill="1" applyAlignment="1">
      <alignment horizontal="center"/>
    </xf>
  </cellXfs>
  <cellStyles count="4">
    <cellStyle name="Hipervínculo" xfId="3" builtinId="8"/>
    <cellStyle name="Moneda" xfId="1" builtinId="4"/>
    <cellStyle name="Normal" xfId="0" builtinId="0"/>
    <cellStyle name="Porcentual" xfId="2" builtinId="5"/>
  </cellStyles>
  <dxfs count="0"/>
  <tableStyles count="0" defaultTableStyle="TableStyleMedium9" defaultPivotStyle="PivotStyleLight16"/>
  <colors>
    <mruColors>
      <color rgb="FFFF00FF"/>
      <color rgb="FF9966FF"/>
      <color rgb="FF00FFFF"/>
      <color rgb="FFFFFF99"/>
      <color rgb="FF0066FF"/>
      <color rgb="FFFF66CC"/>
      <color rgb="FF00FF00"/>
      <color rgb="FFFF964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2</xdr:row>
      <xdr:rowOff>9525</xdr:rowOff>
    </xdr:from>
    <xdr:to>
      <xdr:col>2</xdr:col>
      <xdr:colOff>514350</xdr:colOff>
      <xdr:row>3</xdr:row>
      <xdr:rowOff>95250</xdr:rowOff>
    </xdr:to>
    <xdr:pic>
      <xdr:nvPicPr>
        <xdr:cNvPr id="2" name="Picture 1941" descr="economia-excel"/>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l="2777" t="2777" b="5554"/>
        <a:stretch>
          <a:fillRect/>
        </a:stretch>
      </xdr:blipFill>
      <xdr:spPr bwMode="auto">
        <a:xfrm>
          <a:off x="428625" y="333375"/>
          <a:ext cx="333375" cy="323850"/>
        </a:xfrm>
        <a:prstGeom prst="rect">
          <a:avLst/>
        </a:prstGeom>
        <a:noFill/>
        <a:ln w="9525">
          <a:noFill/>
          <a:miter lim="800000"/>
          <a:headEnd/>
          <a:tailEnd/>
        </a:ln>
      </xdr:spPr>
    </xdr:pic>
    <xdr:clientData/>
  </xdr:twoCellAnchor>
  <xdr:twoCellAnchor>
    <xdr:from>
      <xdr:col>13</xdr:col>
      <xdr:colOff>19050</xdr:colOff>
      <xdr:row>1</xdr:row>
      <xdr:rowOff>19050</xdr:rowOff>
    </xdr:from>
    <xdr:to>
      <xdr:col>15</xdr:col>
      <xdr:colOff>285750</xdr:colOff>
      <xdr:row>4</xdr:row>
      <xdr:rowOff>0</xdr:rowOff>
    </xdr:to>
    <xdr:sp macro="" textlink="">
      <xdr:nvSpPr>
        <xdr:cNvPr id="3" name="Text Box 1950"/>
        <xdr:cNvSpPr txBox="1">
          <a:spLocks noChangeArrowheads="1"/>
        </xdr:cNvSpPr>
      </xdr:nvSpPr>
      <xdr:spPr bwMode="auto">
        <a:xfrm>
          <a:off x="6372225" y="180975"/>
          <a:ext cx="1952625" cy="542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AR" sz="1000" b="0" i="0" u="none" strike="noStrike" baseline="0">
              <a:solidFill>
                <a:srgbClr val="000000"/>
              </a:solidFill>
              <a:latin typeface="Arial"/>
              <a:cs typeface="Arial"/>
            </a:rPr>
            <a:t>Para imprimir el cuadro en el menú de impresión, seleccionar sólo las páginas con datos,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P.%20FINANCIERO/RENATITO%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Hoja2"/>
      <sheetName val="Hoja3"/>
      <sheetName val="costo beneficio"/>
      <sheetName val="EGRESOS"/>
      <sheetName val="Hoja6"/>
      <sheetName val="Hoja5"/>
      <sheetName val="Hoja7"/>
      <sheetName val="Hoja4"/>
    </sheetNames>
    <sheetDataSet>
      <sheetData sheetId="0"/>
      <sheetData sheetId="1"/>
      <sheetData sheetId="2"/>
      <sheetData sheetId="3"/>
      <sheetData sheetId="4"/>
      <sheetData sheetId="5"/>
      <sheetData sheetId="6"/>
      <sheetData sheetId="7">
        <row r="242">
          <cell r="K242">
            <v>306161.36279340001</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conomia-excel.com/" TargetMode="External"/></Relationships>
</file>

<file path=xl/worksheets/sheet1.xml><?xml version="1.0" encoding="utf-8"?>
<worksheet xmlns="http://schemas.openxmlformats.org/spreadsheetml/2006/main" xmlns:r="http://schemas.openxmlformats.org/officeDocument/2006/relationships">
  <dimension ref="A3:G155"/>
  <sheetViews>
    <sheetView topLeftCell="B133" workbookViewId="0">
      <selection activeCell="F153" sqref="F153"/>
    </sheetView>
  </sheetViews>
  <sheetFormatPr baseColWidth="10" defaultRowHeight="15"/>
  <cols>
    <col min="2" max="2" width="40.28515625" customWidth="1"/>
    <col min="3" max="3" width="13.5703125" customWidth="1"/>
    <col min="4" max="4" width="17.42578125" customWidth="1"/>
    <col min="5" max="5" width="15.7109375" customWidth="1"/>
  </cols>
  <sheetData>
    <row r="3" spans="2:5" ht="15.75" thickBot="1"/>
    <row r="4" spans="2:5" ht="15.75" thickBot="1">
      <c r="B4" s="71" t="s">
        <v>0</v>
      </c>
      <c r="C4" s="71" t="s">
        <v>5</v>
      </c>
      <c r="D4" s="71" t="s">
        <v>6</v>
      </c>
    </row>
    <row r="5" spans="2:5" ht="15.75" thickBot="1"/>
    <row r="6" spans="2:5">
      <c r="B6" s="4" t="s">
        <v>1</v>
      </c>
      <c r="C6" s="10">
        <v>2000</v>
      </c>
      <c r="D6" s="7">
        <f>(C6)/C10</f>
        <v>0.5477201150212242</v>
      </c>
    </row>
    <row r="7" spans="2:5">
      <c r="B7" s="5" t="s">
        <v>2</v>
      </c>
      <c r="C7" s="11">
        <v>1409.5</v>
      </c>
      <c r="D7" s="8">
        <f>C7/C10</f>
        <v>0.38600575106120771</v>
      </c>
    </row>
    <row r="8" spans="2:5" ht="15.75" thickBot="1">
      <c r="B8" s="6" t="s">
        <v>3</v>
      </c>
      <c r="C8" s="12">
        <v>242</v>
      </c>
      <c r="D8" s="9">
        <f>C8/C10</f>
        <v>6.6274133917568118E-2</v>
      </c>
    </row>
    <row r="9" spans="2:5" ht="15.75" thickBot="1">
      <c r="C9" s="1"/>
      <c r="D9" s="2"/>
    </row>
    <row r="10" spans="2:5" ht="15.75" thickBot="1">
      <c r="B10" s="71" t="s">
        <v>4</v>
      </c>
      <c r="C10" s="72">
        <f>SUM(C6:C9)</f>
        <v>3651.5</v>
      </c>
      <c r="D10" s="73">
        <f>SUM(D6:D8)</f>
        <v>1</v>
      </c>
    </row>
    <row r="13" spans="2:5" ht="15.75" thickBot="1"/>
    <row r="14" spans="2:5" ht="15.75" thickBot="1">
      <c r="B14" s="75" t="s">
        <v>121</v>
      </c>
      <c r="C14" s="76"/>
      <c r="D14" s="77"/>
      <c r="E14" s="78"/>
    </row>
    <row r="15" spans="2:5" ht="15.75" thickBot="1">
      <c r="C15" s="14"/>
    </row>
    <row r="16" spans="2:5" ht="15.75" thickBot="1">
      <c r="B16" s="74" t="s">
        <v>44</v>
      </c>
      <c r="C16" s="15" t="s">
        <v>9</v>
      </c>
      <c r="D16" s="15" t="s">
        <v>10</v>
      </c>
      <c r="E16" s="15" t="s">
        <v>11</v>
      </c>
    </row>
    <row r="17" spans="2:5" ht="15.75" thickBot="1">
      <c r="C17" s="14"/>
    </row>
    <row r="18" spans="2:5">
      <c r="B18" s="28" t="s">
        <v>45</v>
      </c>
      <c r="C18" s="31">
        <v>3</v>
      </c>
      <c r="D18" s="32">
        <v>536</v>
      </c>
      <c r="E18" s="33">
        <v>1608</v>
      </c>
    </row>
    <row r="19" spans="2:5">
      <c r="B19" s="34" t="s">
        <v>46</v>
      </c>
      <c r="C19" s="35">
        <v>2</v>
      </c>
      <c r="D19" s="36">
        <v>499</v>
      </c>
      <c r="E19" s="37">
        <v>998</v>
      </c>
    </row>
    <row r="20" spans="2:5" ht="15.75" thickBot="1">
      <c r="B20" s="29" t="s">
        <v>47</v>
      </c>
      <c r="C20" s="38">
        <v>1</v>
      </c>
      <c r="D20" s="39">
        <v>85</v>
      </c>
      <c r="E20" s="40">
        <v>85</v>
      </c>
    </row>
    <row r="21" spans="2:5" ht="15.75" thickBot="1">
      <c r="C21" s="13"/>
    </row>
    <row r="22" spans="2:5" ht="15.75" thickBot="1">
      <c r="B22" s="392" t="s">
        <v>11</v>
      </c>
      <c r="C22" s="393"/>
      <c r="D22" s="394"/>
      <c r="E22" s="41">
        <v>2691</v>
      </c>
    </row>
    <row r="23" spans="2:5">
      <c r="C23" s="13"/>
    </row>
    <row r="24" spans="2:5">
      <c r="B24" s="30" t="s">
        <v>48</v>
      </c>
      <c r="C24" s="13"/>
    </row>
    <row r="25" spans="2:5" ht="15.75" thickBot="1">
      <c r="C25" s="13"/>
    </row>
    <row r="26" spans="2:5" ht="15.75" thickBot="1">
      <c r="B26" s="15" t="s">
        <v>8</v>
      </c>
      <c r="C26" s="15" t="s">
        <v>9</v>
      </c>
      <c r="D26" s="15" t="s">
        <v>10</v>
      </c>
      <c r="E26" s="15" t="s">
        <v>11</v>
      </c>
    </row>
    <row r="27" spans="2:5" ht="15.75" thickBot="1">
      <c r="C27" s="13"/>
    </row>
    <row r="28" spans="2:5">
      <c r="B28" s="28" t="s">
        <v>49</v>
      </c>
      <c r="C28" s="42">
        <v>1</v>
      </c>
      <c r="D28" s="43">
        <v>60</v>
      </c>
      <c r="E28" s="43">
        <f>D28*C28</f>
        <v>60</v>
      </c>
    </row>
    <row r="29" spans="2:5">
      <c r="B29" s="34" t="s">
        <v>50</v>
      </c>
      <c r="C29" s="44">
        <v>2</v>
      </c>
      <c r="D29" s="45">
        <v>250</v>
      </c>
      <c r="E29" s="45">
        <f t="shared" ref="E29:E31" si="0">D29*C29</f>
        <v>500</v>
      </c>
    </row>
    <row r="30" spans="2:5">
      <c r="B30" s="34" t="s">
        <v>51</v>
      </c>
      <c r="C30" s="44">
        <v>6</v>
      </c>
      <c r="D30" s="45">
        <v>42</v>
      </c>
      <c r="E30" s="45">
        <f t="shared" si="0"/>
        <v>252</v>
      </c>
    </row>
    <row r="31" spans="2:5" ht="15.75" thickBot="1">
      <c r="B31" s="29" t="s">
        <v>52</v>
      </c>
      <c r="C31" s="46">
        <v>3</v>
      </c>
      <c r="D31" s="47">
        <v>94</v>
      </c>
      <c r="E31" s="47">
        <f t="shared" si="0"/>
        <v>282</v>
      </c>
    </row>
    <row r="32" spans="2:5" ht="15.75" thickBot="1">
      <c r="C32" s="13"/>
      <c r="D32" s="26"/>
      <c r="E32" s="26"/>
    </row>
    <row r="33" spans="2:5" ht="15.75" thickBot="1">
      <c r="B33" s="392" t="s">
        <v>11</v>
      </c>
      <c r="C33" s="393"/>
      <c r="D33" s="394"/>
      <c r="E33" s="48">
        <f>SUM(E28:E32)</f>
        <v>1094</v>
      </c>
    </row>
    <row r="34" spans="2:5">
      <c r="C34" s="13"/>
    </row>
    <row r="35" spans="2:5">
      <c r="C35" s="13"/>
    </row>
    <row r="36" spans="2:5">
      <c r="B36" s="30" t="s">
        <v>53</v>
      </c>
      <c r="C36" s="13"/>
    </row>
    <row r="37" spans="2:5" ht="15.75" thickBot="1">
      <c r="C37" s="13"/>
    </row>
    <row r="38" spans="2:5" ht="15.75" thickBot="1">
      <c r="B38" s="15" t="s">
        <v>8</v>
      </c>
      <c r="C38" s="15" t="s">
        <v>9</v>
      </c>
      <c r="D38" s="15" t="s">
        <v>10</v>
      </c>
      <c r="E38" s="15" t="s">
        <v>11</v>
      </c>
    </row>
    <row r="39" spans="2:5" ht="15.75" thickBot="1">
      <c r="C39" s="13"/>
    </row>
    <row r="40" spans="2:5">
      <c r="B40" s="28" t="s">
        <v>54</v>
      </c>
      <c r="C40" s="49">
        <v>1</v>
      </c>
      <c r="D40" s="43">
        <v>350</v>
      </c>
      <c r="E40" s="43">
        <f>D40*C40</f>
        <v>350</v>
      </c>
    </row>
    <row r="41" spans="2:5">
      <c r="B41" s="34" t="s">
        <v>55</v>
      </c>
      <c r="C41" s="50">
        <v>1</v>
      </c>
      <c r="D41" s="45">
        <v>100</v>
      </c>
      <c r="E41" s="45">
        <f t="shared" ref="E41:E51" si="1">D41*C41</f>
        <v>100</v>
      </c>
    </row>
    <row r="42" spans="2:5">
      <c r="B42" s="34" t="s">
        <v>56</v>
      </c>
      <c r="C42" s="50">
        <v>1</v>
      </c>
      <c r="D42" s="45">
        <v>140</v>
      </c>
      <c r="E42" s="45">
        <f t="shared" si="1"/>
        <v>140</v>
      </c>
    </row>
    <row r="43" spans="2:5">
      <c r="B43" s="34" t="s">
        <v>57</v>
      </c>
      <c r="C43" s="50">
        <v>1</v>
      </c>
      <c r="D43" s="45">
        <v>150</v>
      </c>
      <c r="E43" s="45">
        <f t="shared" si="1"/>
        <v>150</v>
      </c>
    </row>
    <row r="44" spans="2:5">
      <c r="B44" s="34" t="s">
        <v>58</v>
      </c>
      <c r="C44" s="50">
        <v>4</v>
      </c>
      <c r="D44" s="45">
        <v>6.27</v>
      </c>
      <c r="E44" s="45">
        <f t="shared" si="1"/>
        <v>25.08</v>
      </c>
    </row>
    <row r="45" spans="2:5">
      <c r="B45" s="34" t="s">
        <v>59</v>
      </c>
      <c r="C45" s="50">
        <v>2</v>
      </c>
      <c r="D45" s="45">
        <v>20</v>
      </c>
      <c r="E45" s="45">
        <f t="shared" si="1"/>
        <v>40</v>
      </c>
    </row>
    <row r="46" spans="2:5">
      <c r="B46" s="34" t="s">
        <v>60</v>
      </c>
      <c r="C46" s="50">
        <v>2</v>
      </c>
      <c r="D46" s="45">
        <v>160</v>
      </c>
      <c r="E46" s="45">
        <f t="shared" si="1"/>
        <v>320</v>
      </c>
    </row>
    <row r="47" spans="2:5">
      <c r="B47" s="34" t="s">
        <v>61</v>
      </c>
      <c r="C47" s="50">
        <v>2</v>
      </c>
      <c r="D47" s="45">
        <v>22</v>
      </c>
      <c r="E47" s="45">
        <f t="shared" si="1"/>
        <v>44</v>
      </c>
    </row>
    <row r="48" spans="2:5">
      <c r="B48" s="34" t="s">
        <v>62</v>
      </c>
      <c r="C48" s="50">
        <v>1</v>
      </c>
      <c r="D48" s="45">
        <v>10</v>
      </c>
      <c r="E48" s="45">
        <f t="shared" si="1"/>
        <v>10</v>
      </c>
    </row>
    <row r="49" spans="2:5">
      <c r="B49" s="34" t="s">
        <v>63</v>
      </c>
      <c r="C49" s="50">
        <v>2</v>
      </c>
      <c r="D49" s="45">
        <v>10</v>
      </c>
      <c r="E49" s="45">
        <f t="shared" si="1"/>
        <v>20</v>
      </c>
    </row>
    <row r="50" spans="2:5">
      <c r="B50" s="51" t="s">
        <v>64</v>
      </c>
      <c r="C50" s="52">
        <v>1</v>
      </c>
      <c r="D50" s="53">
        <v>383.61</v>
      </c>
      <c r="E50" s="53">
        <f t="shared" si="1"/>
        <v>383.61</v>
      </c>
    </row>
    <row r="51" spans="2:5" ht="15.75" thickBot="1">
      <c r="B51" s="29" t="s">
        <v>65</v>
      </c>
      <c r="C51" s="54">
        <v>5</v>
      </c>
      <c r="D51" s="47">
        <v>150</v>
      </c>
      <c r="E51" s="47">
        <f t="shared" si="1"/>
        <v>750</v>
      </c>
    </row>
    <row r="52" spans="2:5" ht="15.75" thickBot="1">
      <c r="C52" s="13"/>
    </row>
    <row r="53" spans="2:5" ht="15.75" thickBot="1">
      <c r="B53" s="392" t="s">
        <v>11</v>
      </c>
      <c r="C53" s="393"/>
      <c r="D53" s="394"/>
      <c r="E53" s="55">
        <f>SUM(E40:E52)</f>
        <v>2332.69</v>
      </c>
    </row>
    <row r="54" spans="2:5">
      <c r="C54" s="13"/>
    </row>
    <row r="56" spans="2:5">
      <c r="B56" s="30" t="s">
        <v>66</v>
      </c>
      <c r="C56" t="s">
        <v>67</v>
      </c>
    </row>
    <row r="57" spans="2:5" ht="15.75" thickBot="1"/>
    <row r="58" spans="2:5" ht="15.75" thickBot="1">
      <c r="B58" s="15" t="s">
        <v>8</v>
      </c>
      <c r="C58" s="15" t="s">
        <v>9</v>
      </c>
      <c r="D58" s="15" t="s">
        <v>10</v>
      </c>
      <c r="E58" s="15" t="s">
        <v>11</v>
      </c>
    </row>
    <row r="59" spans="2:5" ht="15.75" thickBot="1"/>
    <row r="60" spans="2:5">
      <c r="B60" s="28" t="s">
        <v>68</v>
      </c>
      <c r="C60" s="28">
        <v>2</v>
      </c>
      <c r="D60" s="43">
        <v>14</v>
      </c>
      <c r="E60" s="43">
        <f>D60*C60</f>
        <v>28</v>
      </c>
    </row>
    <row r="61" spans="2:5">
      <c r="B61" s="34" t="s">
        <v>69</v>
      </c>
      <c r="C61" s="34">
        <v>4</v>
      </c>
      <c r="D61" s="45">
        <v>5</v>
      </c>
      <c r="E61" s="45">
        <f t="shared" ref="E61:E66" si="2">D61*C61</f>
        <v>20</v>
      </c>
    </row>
    <row r="62" spans="2:5">
      <c r="B62" s="34" t="s">
        <v>70</v>
      </c>
      <c r="C62" s="34">
        <v>5</v>
      </c>
      <c r="D62" s="45">
        <v>2</v>
      </c>
      <c r="E62" s="45">
        <f t="shared" si="2"/>
        <v>10</v>
      </c>
    </row>
    <row r="63" spans="2:5">
      <c r="B63" s="34" t="s">
        <v>71</v>
      </c>
      <c r="C63" s="34">
        <v>3</v>
      </c>
      <c r="D63" s="45">
        <v>0.8</v>
      </c>
      <c r="E63" s="45">
        <f t="shared" si="2"/>
        <v>2.4000000000000004</v>
      </c>
    </row>
    <row r="64" spans="2:5">
      <c r="B64" s="34" t="s">
        <v>72</v>
      </c>
      <c r="C64" s="34">
        <v>3</v>
      </c>
      <c r="D64" s="45">
        <v>8</v>
      </c>
      <c r="E64" s="45">
        <f t="shared" si="2"/>
        <v>24</v>
      </c>
    </row>
    <row r="65" spans="2:5">
      <c r="B65" s="34" t="s">
        <v>73</v>
      </c>
      <c r="C65" s="34">
        <v>1</v>
      </c>
      <c r="D65" s="45">
        <v>20.29</v>
      </c>
      <c r="E65" s="45">
        <f t="shared" si="2"/>
        <v>20.29</v>
      </c>
    </row>
    <row r="66" spans="2:5" ht="15.75" thickBot="1">
      <c r="B66" s="29" t="s">
        <v>74</v>
      </c>
      <c r="C66" s="29">
        <v>2</v>
      </c>
      <c r="D66" s="47">
        <v>16.07</v>
      </c>
      <c r="E66" s="47">
        <f t="shared" si="2"/>
        <v>32.14</v>
      </c>
    </row>
    <row r="67" spans="2:5" ht="15.75" thickBot="1">
      <c r="D67" s="26"/>
      <c r="E67" s="26"/>
    </row>
    <row r="68" spans="2:5" ht="15.75" thickBot="1">
      <c r="B68" s="395" t="s">
        <v>11</v>
      </c>
      <c r="C68" s="396"/>
      <c r="D68" s="397"/>
      <c r="E68" s="48">
        <f>SUM(E60:E67)</f>
        <v>136.82999999999998</v>
      </c>
    </row>
    <row r="69" spans="2:5">
      <c r="D69" s="26"/>
      <c r="E69" s="26"/>
    </row>
    <row r="71" spans="2:5">
      <c r="B71" s="30" t="s">
        <v>7</v>
      </c>
    </row>
    <row r="72" spans="2:5" ht="15.75" thickBot="1"/>
    <row r="73" spans="2:5" ht="16.5" thickBot="1">
      <c r="B73" s="80" t="s">
        <v>123</v>
      </c>
      <c r="C73" s="80" t="s">
        <v>122</v>
      </c>
      <c r="D73" s="80" t="s">
        <v>10</v>
      </c>
      <c r="E73" s="80" t="s">
        <v>5</v>
      </c>
    </row>
    <row r="74" spans="2:5" ht="15.75" thickBot="1">
      <c r="B74" s="79"/>
      <c r="C74" s="79"/>
      <c r="D74" s="79"/>
      <c r="E74" s="60"/>
    </row>
    <row r="75" spans="2:5" ht="16.5">
      <c r="B75" s="16" t="s">
        <v>12</v>
      </c>
      <c r="C75" s="17">
        <v>10</v>
      </c>
      <c r="D75" s="66">
        <v>4</v>
      </c>
      <c r="E75" s="18">
        <v>40</v>
      </c>
    </row>
    <row r="76" spans="2:5" ht="16.5">
      <c r="B76" s="19" t="s">
        <v>13</v>
      </c>
      <c r="C76" s="20">
        <v>5</v>
      </c>
      <c r="D76" s="69">
        <v>4</v>
      </c>
      <c r="E76" s="21">
        <v>20</v>
      </c>
    </row>
    <row r="77" spans="2:5" ht="16.5">
      <c r="B77" s="19" t="s">
        <v>14</v>
      </c>
      <c r="C77" s="20">
        <v>4</v>
      </c>
      <c r="D77" s="69">
        <v>3</v>
      </c>
      <c r="E77" s="21">
        <v>12</v>
      </c>
    </row>
    <row r="78" spans="2:5" ht="16.5">
      <c r="B78" s="19" t="s">
        <v>15</v>
      </c>
      <c r="C78" s="20">
        <v>2</v>
      </c>
      <c r="D78" s="69">
        <v>3</v>
      </c>
      <c r="E78" s="21">
        <v>6</v>
      </c>
    </row>
    <row r="79" spans="2:5" ht="16.5">
      <c r="B79" s="19" t="s">
        <v>16</v>
      </c>
      <c r="C79" s="20">
        <v>150</v>
      </c>
      <c r="D79" s="69">
        <v>0.09</v>
      </c>
      <c r="E79" s="21">
        <v>13.5</v>
      </c>
    </row>
    <row r="80" spans="2:5" ht="16.5">
      <c r="B80" s="19" t="s">
        <v>17</v>
      </c>
      <c r="C80" s="20">
        <v>50</v>
      </c>
      <c r="D80" s="69">
        <v>0.11</v>
      </c>
      <c r="E80" s="21">
        <v>5.5</v>
      </c>
    </row>
    <row r="81" spans="2:5" ht="16.5">
      <c r="B81" s="22" t="s">
        <v>18</v>
      </c>
      <c r="C81" s="20">
        <v>300</v>
      </c>
      <c r="D81" s="69">
        <v>0.04</v>
      </c>
      <c r="E81" s="21">
        <v>12</v>
      </c>
    </row>
    <row r="82" spans="2:5" ht="16.5">
      <c r="B82" s="19" t="s">
        <v>19</v>
      </c>
      <c r="C82" s="20">
        <v>20</v>
      </c>
      <c r="D82" s="69">
        <v>1.4</v>
      </c>
      <c r="E82" s="21">
        <v>28</v>
      </c>
    </row>
    <row r="83" spans="2:5" ht="16.5">
      <c r="B83" s="19" t="s">
        <v>20</v>
      </c>
      <c r="C83" s="20">
        <v>3</v>
      </c>
      <c r="D83" s="69">
        <v>1.64</v>
      </c>
      <c r="E83" s="21">
        <v>4.92</v>
      </c>
    </row>
    <row r="84" spans="2:5" ht="16.5">
      <c r="B84" s="19" t="s">
        <v>21</v>
      </c>
      <c r="C84" s="20">
        <v>50</v>
      </c>
      <c r="D84" s="69">
        <v>0.14000000000000001</v>
      </c>
      <c r="E84" s="21">
        <v>7.0000000000000009</v>
      </c>
    </row>
    <row r="85" spans="2:5" ht="16.5">
      <c r="B85" s="19" t="s">
        <v>22</v>
      </c>
      <c r="C85" s="20">
        <v>6</v>
      </c>
      <c r="D85" s="69">
        <v>5.8</v>
      </c>
      <c r="E85" s="21">
        <v>34.799999999999997</v>
      </c>
    </row>
    <row r="86" spans="2:5" ht="16.5">
      <c r="B86" s="19" t="s">
        <v>23</v>
      </c>
      <c r="C86" s="20">
        <v>3</v>
      </c>
      <c r="D86" s="69">
        <v>10.63</v>
      </c>
      <c r="E86" s="21">
        <v>31.89</v>
      </c>
    </row>
    <row r="87" spans="2:5" ht="16.5">
      <c r="B87" s="19" t="s">
        <v>24</v>
      </c>
      <c r="C87" s="20">
        <v>6</v>
      </c>
      <c r="D87" s="69">
        <v>10.63</v>
      </c>
      <c r="E87" s="21">
        <v>63.78</v>
      </c>
    </row>
    <row r="88" spans="2:5" ht="16.5">
      <c r="B88" s="19" t="s">
        <v>25</v>
      </c>
      <c r="C88" s="20">
        <v>4</v>
      </c>
      <c r="D88" s="69">
        <v>2.6</v>
      </c>
      <c r="E88" s="21">
        <v>10.4</v>
      </c>
    </row>
    <row r="89" spans="2:5" ht="16.5">
      <c r="B89" s="19" t="s">
        <v>26</v>
      </c>
      <c r="C89" s="20">
        <v>20</v>
      </c>
      <c r="D89" s="69">
        <v>0.23</v>
      </c>
      <c r="E89" s="21">
        <v>4.6000000000000005</v>
      </c>
    </row>
    <row r="90" spans="2:5" ht="16.5">
      <c r="B90" s="22" t="s">
        <v>27</v>
      </c>
      <c r="C90" s="20">
        <v>3</v>
      </c>
      <c r="D90" s="69">
        <v>23</v>
      </c>
      <c r="E90" s="21">
        <v>69</v>
      </c>
    </row>
    <row r="91" spans="2:5" ht="16.5">
      <c r="B91" s="19" t="s">
        <v>28</v>
      </c>
      <c r="C91" s="20">
        <v>2</v>
      </c>
      <c r="D91" s="69">
        <v>7.2</v>
      </c>
      <c r="E91" s="21">
        <v>14.4</v>
      </c>
    </row>
    <row r="92" spans="2:5" ht="16.5">
      <c r="B92" s="19" t="s">
        <v>29</v>
      </c>
      <c r="C92" s="20">
        <v>9</v>
      </c>
      <c r="D92" s="69">
        <v>0.63</v>
      </c>
      <c r="E92" s="21">
        <v>5.67</v>
      </c>
    </row>
    <row r="93" spans="2:5" ht="16.5">
      <c r="B93" s="19" t="s">
        <v>30</v>
      </c>
      <c r="C93" s="20">
        <v>1</v>
      </c>
      <c r="D93" s="69">
        <v>38</v>
      </c>
      <c r="E93" s="21">
        <v>38</v>
      </c>
    </row>
    <row r="94" spans="2:5" ht="16.5">
      <c r="B94" s="19" t="s">
        <v>31</v>
      </c>
      <c r="C94" s="20">
        <v>2</v>
      </c>
      <c r="D94" s="69">
        <v>1.8</v>
      </c>
      <c r="E94" s="21">
        <v>3.6</v>
      </c>
    </row>
    <row r="95" spans="2:5" ht="16.5">
      <c r="B95" s="19" t="s">
        <v>32</v>
      </c>
      <c r="C95" s="20">
        <v>2</v>
      </c>
      <c r="D95" s="69">
        <v>1.2</v>
      </c>
      <c r="E95" s="21">
        <v>2.4</v>
      </c>
    </row>
    <row r="96" spans="2:5" ht="16.5">
      <c r="B96" s="19" t="s">
        <v>33</v>
      </c>
      <c r="C96" s="20">
        <v>5</v>
      </c>
      <c r="D96" s="69">
        <v>1.29</v>
      </c>
      <c r="E96" s="21">
        <v>6.45</v>
      </c>
    </row>
    <row r="97" spans="2:6" ht="16.5">
      <c r="B97" s="19" t="s">
        <v>34</v>
      </c>
      <c r="C97" s="20">
        <v>2</v>
      </c>
      <c r="D97" s="69">
        <v>6</v>
      </c>
      <c r="E97" s="21">
        <v>12</v>
      </c>
    </row>
    <row r="98" spans="2:6" ht="16.5">
      <c r="B98" s="19" t="s">
        <v>35</v>
      </c>
      <c r="C98" s="20">
        <v>4</v>
      </c>
      <c r="D98" s="69">
        <v>1.7</v>
      </c>
      <c r="E98" s="21">
        <v>6.8</v>
      </c>
    </row>
    <row r="99" spans="2:6" ht="16.5">
      <c r="B99" s="19" t="s">
        <v>36</v>
      </c>
      <c r="C99" s="20">
        <v>2</v>
      </c>
      <c r="D99" s="69">
        <v>1.88</v>
      </c>
      <c r="E99" s="21">
        <v>3.76</v>
      </c>
    </row>
    <row r="100" spans="2:6" ht="16.5">
      <c r="B100" s="19" t="s">
        <v>37</v>
      </c>
      <c r="C100" s="20">
        <v>2</v>
      </c>
      <c r="D100" s="69">
        <v>2.1800000000000002</v>
      </c>
      <c r="E100" s="21">
        <v>4.3600000000000003</v>
      </c>
    </row>
    <row r="101" spans="2:6" ht="16.5">
      <c r="B101" s="19" t="s">
        <v>38</v>
      </c>
      <c r="C101" s="20">
        <v>2</v>
      </c>
      <c r="D101" s="69">
        <v>2.08</v>
      </c>
      <c r="E101" s="21">
        <v>4.16</v>
      </c>
    </row>
    <row r="102" spans="2:6" ht="16.5">
      <c r="B102" s="19" t="s">
        <v>39</v>
      </c>
      <c r="C102" s="20">
        <v>3</v>
      </c>
      <c r="D102" s="69">
        <v>2.66</v>
      </c>
      <c r="E102" s="21">
        <v>7.98</v>
      </c>
    </row>
    <row r="103" spans="2:6" ht="16.5">
      <c r="B103" s="19" t="s">
        <v>40</v>
      </c>
      <c r="C103" s="20">
        <v>2</v>
      </c>
      <c r="D103" s="69">
        <v>2.98</v>
      </c>
      <c r="E103" s="21">
        <v>5.96</v>
      </c>
    </row>
    <row r="104" spans="2:6" ht="16.5">
      <c r="B104" s="19" t="s">
        <v>41</v>
      </c>
      <c r="C104" s="20">
        <v>1</v>
      </c>
      <c r="D104" s="69">
        <v>2.54</v>
      </c>
      <c r="E104" s="21">
        <v>2.54</v>
      </c>
    </row>
    <row r="105" spans="2:6" ht="16.5">
      <c r="B105" s="19" t="s">
        <v>42</v>
      </c>
      <c r="C105" s="20">
        <v>3</v>
      </c>
      <c r="D105" s="69">
        <v>4.34</v>
      </c>
      <c r="E105" s="21">
        <v>13.02</v>
      </c>
    </row>
    <row r="106" spans="2:6" ht="17.25" thickBot="1">
      <c r="B106" s="23" t="s">
        <v>43</v>
      </c>
      <c r="C106" s="24">
        <v>2</v>
      </c>
      <c r="D106" s="70">
        <v>1.5</v>
      </c>
      <c r="E106" s="25">
        <v>3</v>
      </c>
    </row>
    <row r="107" spans="2:6" ht="15.75" thickBot="1">
      <c r="C107" s="13"/>
      <c r="E107" s="26"/>
      <c r="F107" s="14"/>
    </row>
    <row r="108" spans="2:6" ht="17.25" thickBot="1">
      <c r="B108" s="398" t="s">
        <v>11</v>
      </c>
      <c r="C108" s="399"/>
      <c r="D108" s="400"/>
      <c r="E108" s="27">
        <v>517.24</v>
      </c>
      <c r="F108" s="14"/>
    </row>
    <row r="109" spans="2:6" ht="15.75" thickBot="1">
      <c r="F109" s="14"/>
    </row>
    <row r="110" spans="2:6" ht="15.75" thickBot="1">
      <c r="B110" s="75" t="s">
        <v>124</v>
      </c>
      <c r="C110" s="81"/>
      <c r="D110" s="82"/>
      <c r="E110" s="83">
        <f>E108+E68+E53+E33+E22</f>
        <v>6771.76</v>
      </c>
      <c r="F110" s="14"/>
    </row>
    <row r="111" spans="2:6" ht="15.75" thickBot="1">
      <c r="F111" s="67"/>
    </row>
    <row r="112" spans="2:6" ht="15.75" thickBot="1">
      <c r="B112" s="75" t="s">
        <v>75</v>
      </c>
      <c r="C112" s="77"/>
      <c r="D112" s="77"/>
      <c r="E112" s="78"/>
      <c r="F112" s="67"/>
    </row>
    <row r="113" spans="1:7">
      <c r="B113" s="30" t="s">
        <v>76</v>
      </c>
      <c r="F113" s="67"/>
      <c r="G113" s="30"/>
    </row>
    <row r="114" spans="1:7" ht="15.75" thickBot="1">
      <c r="F114" s="67"/>
      <c r="G114" s="30"/>
    </row>
    <row r="115" spans="1:7" ht="15.75" thickBot="1">
      <c r="B115" s="15" t="s">
        <v>8</v>
      </c>
      <c r="C115" s="15" t="s">
        <v>9</v>
      </c>
      <c r="D115" s="15" t="s">
        <v>10</v>
      </c>
      <c r="E115" s="15" t="s">
        <v>11</v>
      </c>
      <c r="F115" s="65"/>
    </row>
    <row r="116" spans="1:7" ht="30" customHeight="1" thickBot="1">
      <c r="F116" s="68"/>
    </row>
    <row r="117" spans="1:7">
      <c r="A117" s="60"/>
      <c r="B117" s="57" t="s">
        <v>77</v>
      </c>
      <c r="C117" s="4" t="s">
        <v>78</v>
      </c>
      <c r="D117" s="58">
        <v>19.48</v>
      </c>
      <c r="E117" s="378">
        <v>8571.2000000000007</v>
      </c>
      <c r="F117" s="68"/>
    </row>
    <row r="118" spans="1:7">
      <c r="B118" s="59" t="s">
        <v>79</v>
      </c>
      <c r="C118" s="5" t="s">
        <v>80</v>
      </c>
      <c r="D118" s="60">
        <v>9.75</v>
      </c>
      <c r="E118" s="379">
        <v>8580</v>
      </c>
      <c r="F118" s="68"/>
    </row>
    <row r="119" spans="1:7">
      <c r="B119" s="59" t="s">
        <v>81</v>
      </c>
      <c r="C119" s="5" t="s">
        <v>82</v>
      </c>
      <c r="D119" s="60">
        <v>3.45</v>
      </c>
      <c r="E119" s="379">
        <v>132.83000000000001</v>
      </c>
      <c r="F119" s="68"/>
    </row>
    <row r="120" spans="1:7">
      <c r="B120" s="59" t="s">
        <v>83</v>
      </c>
      <c r="C120" s="5" t="s">
        <v>84</v>
      </c>
      <c r="D120" s="60">
        <v>4.08</v>
      </c>
      <c r="E120" s="379">
        <v>3014.14</v>
      </c>
      <c r="F120" s="68"/>
    </row>
    <row r="121" spans="1:7">
      <c r="B121" s="59" t="s">
        <v>85</v>
      </c>
      <c r="C121" s="5" t="s">
        <v>86</v>
      </c>
      <c r="D121" s="60">
        <v>3.41</v>
      </c>
      <c r="E121" s="379">
        <v>2519.17</v>
      </c>
      <c r="F121" s="68"/>
    </row>
    <row r="122" spans="1:7">
      <c r="B122" s="59" t="s">
        <v>87</v>
      </c>
      <c r="C122" s="5" t="s">
        <v>88</v>
      </c>
      <c r="D122" s="60">
        <v>2.4700000000000002</v>
      </c>
      <c r="E122" s="379">
        <v>348.86</v>
      </c>
      <c r="F122" s="68"/>
    </row>
    <row r="123" spans="1:7">
      <c r="B123" s="59" t="s">
        <v>89</v>
      </c>
      <c r="C123" s="5" t="s">
        <v>90</v>
      </c>
      <c r="D123" s="60">
        <v>37</v>
      </c>
      <c r="E123" s="379">
        <v>6105</v>
      </c>
      <c r="F123" s="68"/>
    </row>
    <row r="124" spans="1:7">
      <c r="B124" s="59" t="s">
        <v>91</v>
      </c>
      <c r="C124" s="5" t="s">
        <v>92</v>
      </c>
      <c r="D124" s="60">
        <v>4.2</v>
      </c>
      <c r="E124" s="379">
        <v>231</v>
      </c>
      <c r="F124" s="68"/>
    </row>
    <row r="125" spans="1:7">
      <c r="B125" s="59" t="s">
        <v>93</v>
      </c>
      <c r="C125" s="5" t="s">
        <v>94</v>
      </c>
      <c r="D125" s="60">
        <v>24</v>
      </c>
      <c r="E125" s="379">
        <v>1188</v>
      </c>
      <c r="F125" s="68"/>
    </row>
    <row r="126" spans="1:7">
      <c r="B126" s="59" t="s">
        <v>95</v>
      </c>
      <c r="C126" s="5" t="s">
        <v>96</v>
      </c>
      <c r="D126" s="60">
        <v>115</v>
      </c>
      <c r="E126" s="379">
        <v>8222.5</v>
      </c>
      <c r="F126" s="68"/>
    </row>
    <row r="127" spans="1:7">
      <c r="B127" s="59" t="s">
        <v>97</v>
      </c>
      <c r="C127" s="5">
        <v>2</v>
      </c>
      <c r="D127" s="60">
        <v>151.15</v>
      </c>
      <c r="E127" s="379">
        <v>332.53</v>
      </c>
      <c r="F127" s="68"/>
    </row>
    <row r="128" spans="1:7">
      <c r="B128" s="59" t="s">
        <v>98</v>
      </c>
      <c r="C128" s="5">
        <v>2</v>
      </c>
      <c r="D128" s="60">
        <v>185.35</v>
      </c>
      <c r="E128" s="379">
        <v>407.77</v>
      </c>
      <c r="F128" s="68"/>
    </row>
    <row r="129" spans="2:6">
      <c r="B129" s="59" t="s">
        <v>99</v>
      </c>
      <c r="C129" s="5">
        <v>8</v>
      </c>
      <c r="D129" s="60">
        <v>350</v>
      </c>
      <c r="E129" s="379">
        <v>3080</v>
      </c>
      <c r="F129" s="68"/>
    </row>
    <row r="130" spans="2:6">
      <c r="B130" s="59" t="s">
        <v>100</v>
      </c>
      <c r="C130" s="5">
        <v>32</v>
      </c>
      <c r="D130" s="60">
        <v>65</v>
      </c>
      <c r="E130" s="379">
        <v>2288</v>
      </c>
      <c r="F130" s="68"/>
    </row>
    <row r="131" spans="2:6">
      <c r="B131" s="59" t="s">
        <v>101</v>
      </c>
      <c r="C131" s="5">
        <v>1</v>
      </c>
      <c r="D131" s="60">
        <v>5500</v>
      </c>
      <c r="E131" s="379">
        <v>6050</v>
      </c>
      <c r="F131" s="68"/>
    </row>
    <row r="132" spans="2:6" ht="30">
      <c r="B132" s="61" t="s">
        <v>102</v>
      </c>
      <c r="C132" s="5">
        <v>1</v>
      </c>
      <c r="D132" s="60">
        <v>600</v>
      </c>
      <c r="E132" s="379">
        <v>660</v>
      </c>
      <c r="F132" s="68"/>
    </row>
    <row r="133" spans="2:6">
      <c r="B133" s="59" t="s">
        <v>103</v>
      </c>
      <c r="C133" s="5" t="s">
        <v>104</v>
      </c>
      <c r="D133" s="60">
        <v>235.4</v>
      </c>
      <c r="E133" s="379">
        <v>1553.64</v>
      </c>
      <c r="F133" s="68"/>
    </row>
    <row r="134" spans="2:6">
      <c r="B134" s="59" t="s">
        <v>105</v>
      </c>
      <c r="C134" s="5" t="s">
        <v>90</v>
      </c>
      <c r="D134" s="60">
        <v>24.62</v>
      </c>
      <c r="E134" s="379">
        <v>4062.3</v>
      </c>
      <c r="F134" s="68"/>
    </row>
    <row r="135" spans="2:6">
      <c r="B135" s="59"/>
      <c r="C135" s="5"/>
      <c r="D135" s="60"/>
      <c r="E135" s="379"/>
      <c r="F135" s="68"/>
    </row>
    <row r="136" spans="2:6">
      <c r="B136" s="62" t="s">
        <v>106</v>
      </c>
      <c r="C136" s="5"/>
      <c r="D136" s="60"/>
      <c r="E136" s="379"/>
      <c r="F136" s="68"/>
    </row>
    <row r="137" spans="2:6">
      <c r="B137" s="59" t="s">
        <v>107</v>
      </c>
      <c r="C137" s="5">
        <v>2</v>
      </c>
      <c r="D137" s="60">
        <v>57.8</v>
      </c>
      <c r="E137" s="379">
        <v>127.16</v>
      </c>
      <c r="F137" s="68"/>
    </row>
    <row r="138" spans="2:6">
      <c r="B138" s="59" t="s">
        <v>108</v>
      </c>
      <c r="C138" s="5">
        <v>48</v>
      </c>
      <c r="D138" s="60">
        <v>36.54</v>
      </c>
      <c r="E138" s="379">
        <v>1929.31</v>
      </c>
      <c r="F138" s="68"/>
    </row>
    <row r="139" spans="2:6">
      <c r="B139" s="59" t="s">
        <v>109</v>
      </c>
      <c r="C139" s="5">
        <v>12</v>
      </c>
      <c r="D139" s="60">
        <v>145</v>
      </c>
      <c r="E139" s="379">
        <v>1914</v>
      </c>
      <c r="F139" s="68"/>
    </row>
    <row r="140" spans="2:6">
      <c r="B140" s="59" t="s">
        <v>110</v>
      </c>
      <c r="C140" s="5" t="s">
        <v>111</v>
      </c>
      <c r="D140" s="60">
        <v>25</v>
      </c>
      <c r="E140" s="379">
        <v>935</v>
      </c>
      <c r="F140" s="68"/>
    </row>
    <row r="141" spans="2:6">
      <c r="B141" s="59" t="s">
        <v>112</v>
      </c>
      <c r="C141" s="5">
        <v>1</v>
      </c>
      <c r="D141" s="60">
        <v>65.45</v>
      </c>
      <c r="E141" s="379">
        <v>72</v>
      </c>
      <c r="F141" s="68"/>
    </row>
    <row r="142" spans="2:6">
      <c r="B142" s="59" t="s">
        <v>113</v>
      </c>
      <c r="C142" s="5">
        <v>1</v>
      </c>
      <c r="D142" s="60">
        <v>294</v>
      </c>
      <c r="E142" s="379">
        <v>323.39999999999998</v>
      </c>
      <c r="F142" s="68"/>
    </row>
    <row r="143" spans="2:6">
      <c r="B143" s="59"/>
      <c r="C143" s="5"/>
      <c r="D143" s="60"/>
      <c r="E143" s="379"/>
      <c r="F143" s="68"/>
    </row>
    <row r="144" spans="2:6">
      <c r="B144" s="62" t="s">
        <v>114</v>
      </c>
      <c r="C144" s="5"/>
      <c r="D144" s="60"/>
      <c r="E144" s="379"/>
      <c r="F144" s="68"/>
    </row>
    <row r="145" spans="2:6">
      <c r="B145" s="59" t="s">
        <v>115</v>
      </c>
      <c r="C145" s="5" t="s">
        <v>116</v>
      </c>
      <c r="D145" s="60">
        <v>24.66</v>
      </c>
      <c r="E145" s="379">
        <v>705.28</v>
      </c>
      <c r="F145" s="68"/>
    </row>
    <row r="146" spans="2:6">
      <c r="B146" s="59" t="s">
        <v>117</v>
      </c>
      <c r="C146" s="5">
        <v>3</v>
      </c>
      <c r="D146" s="60">
        <v>60.98</v>
      </c>
      <c r="E146" s="379">
        <v>201.23</v>
      </c>
      <c r="F146" s="68"/>
    </row>
    <row r="147" spans="2:6">
      <c r="B147" s="59" t="s">
        <v>118</v>
      </c>
      <c r="C147" s="5" t="s">
        <v>119</v>
      </c>
      <c r="D147" s="60">
        <v>6000</v>
      </c>
      <c r="E147" s="379">
        <v>6600</v>
      </c>
      <c r="F147" s="68"/>
    </row>
    <row r="148" spans="2:6">
      <c r="B148" s="59" t="s">
        <v>113</v>
      </c>
      <c r="C148" s="5">
        <v>1</v>
      </c>
      <c r="D148" s="60">
        <v>245</v>
      </c>
      <c r="E148" s="379">
        <v>269.5</v>
      </c>
      <c r="F148" s="68"/>
    </row>
    <row r="149" spans="2:6">
      <c r="B149" s="59" t="s">
        <v>120</v>
      </c>
      <c r="C149" s="5">
        <v>3</v>
      </c>
      <c r="D149" s="60">
        <v>88.09</v>
      </c>
      <c r="E149" s="379">
        <v>290.7</v>
      </c>
      <c r="F149" s="68"/>
    </row>
    <row r="150" spans="2:6" ht="15.75" thickBot="1">
      <c r="B150" s="63" t="s">
        <v>113</v>
      </c>
      <c r="C150" s="6">
        <v>1</v>
      </c>
      <c r="D150" s="64">
        <v>315</v>
      </c>
      <c r="E150" s="380">
        <v>346.5</v>
      </c>
      <c r="F150" s="65"/>
    </row>
    <row r="151" spans="2:6" ht="15.75" thickBot="1">
      <c r="E151" s="290"/>
      <c r="F151" s="14"/>
    </row>
    <row r="152" spans="2:6" ht="15.75" thickBot="1">
      <c r="B152" s="75" t="s">
        <v>11</v>
      </c>
      <c r="C152" s="81"/>
      <c r="D152" s="82"/>
      <c r="E152" s="381">
        <f>SUM(E117:E151)</f>
        <v>71061.02</v>
      </c>
    </row>
    <row r="155" spans="2:6" ht="17.25">
      <c r="B155" s="84" t="s">
        <v>125</v>
      </c>
      <c r="C155" s="84"/>
      <c r="D155" s="84"/>
      <c r="E155" s="85">
        <f>E152+E110+C10</f>
        <v>81484.28</v>
      </c>
    </row>
  </sheetData>
  <mergeCells count="5">
    <mergeCell ref="B22:D22"/>
    <mergeCell ref="B33:D33"/>
    <mergeCell ref="B68:D68"/>
    <mergeCell ref="B108:D108"/>
    <mergeCell ref="B53:D5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B3:J29"/>
  <sheetViews>
    <sheetView topLeftCell="A7" workbookViewId="0">
      <selection activeCell="I23" sqref="I23"/>
    </sheetView>
  </sheetViews>
  <sheetFormatPr baseColWidth="10" defaultRowHeight="15"/>
  <cols>
    <col min="3" max="3" width="30.5703125" customWidth="1"/>
    <col min="4" max="4" width="13" customWidth="1"/>
    <col min="7" max="7" width="12.7109375" bestFit="1" customWidth="1"/>
    <col min="8" max="8" width="15" customWidth="1"/>
    <col min="10" max="10" width="27.85546875" customWidth="1"/>
  </cols>
  <sheetData>
    <row r="3" spans="2:10">
      <c r="B3" s="134"/>
      <c r="C3" s="435" t="s">
        <v>268</v>
      </c>
      <c r="D3" s="435"/>
      <c r="E3" s="435"/>
      <c r="F3" s="435"/>
      <c r="G3" s="435"/>
      <c r="H3" s="435"/>
      <c r="I3" s="435"/>
      <c r="J3" s="134"/>
    </row>
    <row r="4" spans="2:10" ht="15.75" thickBot="1">
      <c r="B4" s="134"/>
      <c r="C4" s="134"/>
      <c r="D4" s="134"/>
      <c r="E4" s="134"/>
      <c r="F4" s="134"/>
      <c r="G4" s="134"/>
      <c r="H4" s="134"/>
      <c r="I4" s="134"/>
      <c r="J4" s="134"/>
    </row>
    <row r="5" spans="2:10" ht="15.75" thickBot="1">
      <c r="B5" s="134"/>
      <c r="C5" s="265" t="s">
        <v>269</v>
      </c>
      <c r="D5" s="265" t="s">
        <v>270</v>
      </c>
      <c r="E5" s="265" t="s">
        <v>190</v>
      </c>
      <c r="F5" s="265" t="s">
        <v>216</v>
      </c>
      <c r="G5" s="265" t="s">
        <v>271</v>
      </c>
      <c r="H5" s="266" t="s">
        <v>272</v>
      </c>
      <c r="I5" s="265" t="s">
        <v>273</v>
      </c>
      <c r="J5" s="134"/>
    </row>
    <row r="6" spans="2:10" ht="15.75" thickBot="1">
      <c r="B6" s="134"/>
      <c r="C6" s="267"/>
      <c r="D6" s="267"/>
      <c r="E6" s="267"/>
      <c r="F6" s="267"/>
      <c r="G6" s="267"/>
      <c r="H6" s="267"/>
      <c r="I6" s="267"/>
      <c r="J6" s="134"/>
    </row>
    <row r="7" spans="2:10" ht="15.75" thickBot="1">
      <c r="B7" s="134"/>
      <c r="C7" s="300" t="s">
        <v>274</v>
      </c>
      <c r="D7" s="268">
        <f>'COMPORTAMIENTO COSTO'!H6/'COMPORTAMIENTO COSTO'!D6</f>
        <v>0.60932601600000003</v>
      </c>
      <c r="E7" s="268">
        <f>'COMPORTAMIENTO COSTO'!G6/'COMPORTAMIENTO COSTO'!D6</f>
        <v>0.88056685714285698</v>
      </c>
      <c r="F7" s="268">
        <f>'COMPORTAMIENTO COSTO'!I6/'COMPORTAMIENTO COSTO'!D6</f>
        <v>0.28288876299673971</v>
      </c>
      <c r="G7" s="268">
        <f>('COMPORTAMIENTO COSTO'!M6+'COMPORTAMIENTO COSTO'!L6+'COMPORTAMIENTO COSTO'!K6+'COMPORTAMIENTO COSTO'!J6)/'COMPORTAMIENTO COSTO'!D6</f>
        <v>0.48656815809523812</v>
      </c>
      <c r="H7" s="299">
        <v>0.05</v>
      </c>
      <c r="I7" s="268">
        <f>(D7+E7+F7+G7)*1.05</f>
        <v>2.3723172839465763</v>
      </c>
      <c r="J7" s="269"/>
    </row>
    <row r="8" spans="2:10" ht="15.75" thickBot="1">
      <c r="B8" s="134"/>
      <c r="C8" s="301" t="s">
        <v>264</v>
      </c>
      <c r="D8" s="297">
        <f>'COMPORTAMIENTO COSTO'!H7/'COMPORTAMIENTO COSTO'!D7</f>
        <v>0.63471460000000002</v>
      </c>
      <c r="E8" s="297">
        <f>'COMPORTAMIENTO COSTO'!G7/'COMPORTAMIENTO COSTO'!D7</f>
        <v>0.91725714285714277</v>
      </c>
      <c r="F8" s="297">
        <f>'COMPORTAMIENTO COSTO'!I7/'COMPORTAMIENTO COSTO'!D7</f>
        <v>0.2946757947882705</v>
      </c>
      <c r="G8" s="297">
        <f>('COMPORTAMIENTO COSTO'!M7+'COMPORTAMIENTO COSTO'!L7+'COMPORTAMIENTO COSTO'!K7+'COMPORTAMIENTO COSTO'!J7)/'COMPORTAMIENTO COSTO'!D7</f>
        <v>0.50684183134920635</v>
      </c>
      <c r="H8" s="352">
        <v>0.05</v>
      </c>
      <c r="I8" s="297">
        <f>(D8+E8+F8+G8)*1.05</f>
        <v>2.471163837444351</v>
      </c>
      <c r="J8" s="134"/>
    </row>
    <row r="9" spans="2:10" ht="15.75" thickBot="1">
      <c r="B9" s="134"/>
      <c r="C9" s="302" t="s">
        <v>275</v>
      </c>
      <c r="D9" s="296">
        <f>'COMPORTAMIENTO COSTO'!H9/'COMPORTAMIENTO COSTO'!D9</f>
        <v>0.63979231679999993</v>
      </c>
      <c r="E9" s="296">
        <f>'COMPORTAMIENTO COSTO'!G8/'COMPORTAMIENTO COSTO'!D8</f>
        <v>0.68977737142857132</v>
      </c>
      <c r="F9" s="296">
        <f>'COMPORTAMIENTO COSTO'!I8/'COMPORTAMIENTO COSTO'!D8</f>
        <v>0.22159619768077943</v>
      </c>
      <c r="G9" s="296">
        <f>('COMPORTAMIENTO COSTO'!M8+'COMPORTAMIENTO COSTO'!L8+'COMPORTAMIENTO COSTO'!K8+'COMPORTAMIENTO COSTO'!J8)/'COMPORTAMIENTO COSTO'!D8</f>
        <v>0.38114505717460317</v>
      </c>
      <c r="H9" s="351">
        <v>0.05</v>
      </c>
      <c r="I9" s="296">
        <f>(D9+E9+F9+G9)*1.05</f>
        <v>2.0289264902381516</v>
      </c>
      <c r="J9" s="134"/>
    </row>
    <row r="10" spans="2:10" ht="15.75" thickBot="1">
      <c r="B10" s="134"/>
      <c r="C10" s="303" t="s">
        <v>266</v>
      </c>
      <c r="D10" s="298">
        <f>'COMPORTAMIENTO COSTO'!H9/'COMPORTAMIENTO COSTO'!D9</f>
        <v>0.63979231679999993</v>
      </c>
      <c r="E10" s="298">
        <f>'COMPORTAMIENTO COSTO'!G9/'COMPORTAMIENTO COSTO'!D9</f>
        <v>0.92459519999999995</v>
      </c>
      <c r="F10" s="298">
        <f>'COMPORTAMIENTO COSTO'!I9/'COMPORTAMIENTO COSTO'!D9</f>
        <v>0.29703320114657666</v>
      </c>
      <c r="G10" s="298">
        <f>('COMPORTAMIENTO COSTO'!M9+'COMPORTAMIENTO COSTO'!L9+'COMPORTAMIENTO COSTO'!K9+'COMPORTAMIENTO COSTO'!J9)/'COMPORTAMIENTO COSTO'!D9</f>
        <v>0.510896566</v>
      </c>
      <c r="H10" s="350">
        <v>0.05</v>
      </c>
      <c r="I10" s="298">
        <f>(D10+E10+F10+G10)*1.05</f>
        <v>2.4909331481439052</v>
      </c>
      <c r="J10" s="134"/>
    </row>
    <row r="11" spans="2:10" ht="15.75" thickBot="1">
      <c r="B11" s="134"/>
      <c r="C11" s="304" t="s">
        <v>267</v>
      </c>
      <c r="D11" s="305">
        <f>'COMPORTAMIENTO COSTO'!H10/'COMPORTAMIENTO COSTO'!D10</f>
        <v>0.63090631239999995</v>
      </c>
      <c r="E11" s="305">
        <f>'COMPORTAMIENTO COSTO'!G10/'COMPORTAMIENTO COSTO'!D10</f>
        <v>0.91175359999999983</v>
      </c>
      <c r="F11" s="305">
        <f>'COMPORTAMIENTO COSTO'!I10/'COMPORTAMIENTO COSTO'!D10</f>
        <v>0.2929077400195409</v>
      </c>
      <c r="G11" s="305">
        <f>('COMPORTAMIENTO COSTO'!M10+'COMPORTAMIENTO COSTO'!L10+'COMPORTAMIENTO COSTO'!K10+'COMPORTAMIENTO COSTO'!J10)/'COMPORTAMIENTO COSTO'!D10</f>
        <v>0.50380078036111109</v>
      </c>
      <c r="H11" s="353">
        <v>0.05</v>
      </c>
      <c r="I11" s="305">
        <f>(D11+E11+F11+G11)*1.05</f>
        <v>2.4563368544196842</v>
      </c>
      <c r="J11" s="134"/>
    </row>
    <row r="12" spans="2:10">
      <c r="B12" s="134"/>
      <c r="C12" s="134"/>
      <c r="D12" s="134"/>
      <c r="E12" s="134"/>
      <c r="F12" s="134"/>
      <c r="G12" s="134"/>
      <c r="H12" s="134"/>
      <c r="I12" s="134"/>
      <c r="J12" s="134"/>
    </row>
    <row r="13" spans="2:10" ht="15.75" thickBot="1"/>
    <row r="14" spans="2:10" ht="15.75" thickBot="1">
      <c r="C14" s="436" t="s">
        <v>323</v>
      </c>
      <c r="D14" s="437"/>
      <c r="E14" s="437"/>
      <c r="F14" s="437"/>
      <c r="G14" s="438"/>
      <c r="H14" s="355"/>
    </row>
    <row r="15" spans="2:10" ht="15.75" thickBot="1">
      <c r="C15" s="134"/>
      <c r="D15" s="249"/>
      <c r="E15" s="134"/>
      <c r="F15" s="134"/>
      <c r="G15" s="134"/>
      <c r="H15" s="134"/>
    </row>
    <row r="16" spans="2:10" ht="30.75" thickBot="1">
      <c r="C16" s="134"/>
      <c r="D16" s="250" t="s">
        <v>317</v>
      </c>
      <c r="E16" s="251" t="s">
        <v>260</v>
      </c>
      <c r="F16" s="251" t="s">
        <v>261</v>
      </c>
      <c r="G16" s="251" t="s">
        <v>262</v>
      </c>
    </row>
    <row r="17" spans="3:10">
      <c r="C17" s="252" t="s">
        <v>263</v>
      </c>
      <c r="D17" s="253">
        <v>3500</v>
      </c>
      <c r="E17" s="254">
        <f>I7</f>
        <v>2.3723172839465763</v>
      </c>
      <c r="F17" s="254">
        <f>D17*E17</f>
        <v>8303.1104938130175</v>
      </c>
      <c r="G17" s="254">
        <f>F17*12</f>
        <v>99637.325925756217</v>
      </c>
      <c r="J17" s="290"/>
    </row>
    <row r="18" spans="3:10">
      <c r="C18" s="255" t="s">
        <v>264</v>
      </c>
      <c r="D18" s="253">
        <v>3500</v>
      </c>
      <c r="E18" s="254">
        <f t="shared" ref="E18:E21" si="0">I8</f>
        <v>2.471163837444351</v>
      </c>
      <c r="F18" s="254">
        <f>D18*E18</f>
        <v>8649.0734310552289</v>
      </c>
      <c r="G18" s="254">
        <f t="shared" ref="G18:G21" si="1">F18*12</f>
        <v>103788.88117266275</v>
      </c>
      <c r="J18" s="290"/>
    </row>
    <row r="19" spans="3:10">
      <c r="C19" s="255" t="s">
        <v>265</v>
      </c>
      <c r="D19" s="253">
        <v>3500</v>
      </c>
      <c r="E19" s="254">
        <f t="shared" si="0"/>
        <v>2.0289264902381516</v>
      </c>
      <c r="F19" s="254">
        <f>D19*E19</f>
        <v>7101.2427158335304</v>
      </c>
      <c r="G19" s="254">
        <f t="shared" si="1"/>
        <v>85214.912590002365</v>
      </c>
      <c r="J19" s="290"/>
    </row>
    <row r="20" spans="3:10">
      <c r="C20" s="255" t="s">
        <v>266</v>
      </c>
      <c r="D20" s="253">
        <v>2500</v>
      </c>
      <c r="E20" s="254">
        <f t="shared" si="0"/>
        <v>2.4909331481439052</v>
      </c>
      <c r="F20" s="254">
        <f>D20*E20</f>
        <v>6227.3328703597626</v>
      </c>
      <c r="G20" s="254">
        <f t="shared" si="1"/>
        <v>74727.994444317155</v>
      </c>
      <c r="J20" s="290"/>
    </row>
    <row r="21" spans="3:10" ht="15.75" thickBot="1">
      <c r="C21" s="256" t="s">
        <v>267</v>
      </c>
      <c r="D21" s="349">
        <v>2000</v>
      </c>
      <c r="E21" s="257">
        <f t="shared" si="0"/>
        <v>2.4563368544196842</v>
      </c>
      <c r="F21" s="257">
        <f>D21*E21</f>
        <v>4912.6737088393684</v>
      </c>
      <c r="G21" s="257">
        <f t="shared" si="1"/>
        <v>58952.084506072424</v>
      </c>
      <c r="J21" s="290"/>
    </row>
    <row r="22" spans="3:10" ht="15.75" thickBot="1">
      <c r="C22" s="258"/>
      <c r="D22" s="259"/>
      <c r="E22" s="260"/>
      <c r="F22" s="260"/>
      <c r="G22" s="260"/>
    </row>
    <row r="23" spans="3:10" ht="15.75" thickBot="1">
      <c r="C23" s="261" t="s">
        <v>11</v>
      </c>
      <c r="D23" s="262">
        <f>SUM(D17:D22)</f>
        <v>15000</v>
      </c>
      <c r="E23" s="263"/>
      <c r="F23" s="264">
        <f>SUM(F17:F21)</f>
        <v>35193.433219900908</v>
      </c>
      <c r="G23" s="264">
        <f>SUM(G17:G21)</f>
        <v>422321.19863881089</v>
      </c>
      <c r="J23" s="290"/>
    </row>
    <row r="24" spans="3:10">
      <c r="G24" t="s">
        <v>248</v>
      </c>
      <c r="J24" s="354"/>
    </row>
    <row r="25" spans="3:10">
      <c r="H25" s="290"/>
      <c r="J25" s="281"/>
    </row>
    <row r="26" spans="3:10">
      <c r="J26" s="56"/>
    </row>
    <row r="27" spans="3:10">
      <c r="H27" s="281"/>
    </row>
    <row r="28" spans="3:10">
      <c r="J28" s="56"/>
    </row>
    <row r="29" spans="3:10">
      <c r="H29" s="56"/>
    </row>
  </sheetData>
  <mergeCells count="2">
    <mergeCell ref="C3:I3"/>
    <mergeCell ref="C14:G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4:K21"/>
  <sheetViews>
    <sheetView workbookViewId="0">
      <selection activeCell="C19" sqref="C19"/>
    </sheetView>
  </sheetViews>
  <sheetFormatPr baseColWidth="10" defaultRowHeight="15"/>
  <cols>
    <col min="2" max="2" width="34.42578125" customWidth="1"/>
    <col min="3" max="3" width="18.85546875" customWidth="1"/>
    <col min="4" max="4" width="18.7109375" customWidth="1"/>
    <col min="5" max="5" width="13" bestFit="1" customWidth="1"/>
    <col min="6" max="6" width="12" bestFit="1" customWidth="1"/>
    <col min="7" max="7" width="13" bestFit="1" customWidth="1"/>
    <col min="8" max="8" width="13.140625" customWidth="1"/>
    <col min="9" max="9" width="13" bestFit="1" customWidth="1"/>
    <col min="10" max="10" width="12" bestFit="1" customWidth="1"/>
    <col min="11" max="11" width="13" bestFit="1" customWidth="1"/>
  </cols>
  <sheetData>
    <row r="4" spans="2:11" ht="15.75" thickBot="1"/>
    <row r="5" spans="2:11" ht="30.75" thickBot="1">
      <c r="C5" s="357" t="s">
        <v>316</v>
      </c>
      <c r="D5" s="358" t="s">
        <v>318</v>
      </c>
      <c r="E5" s="358" t="s">
        <v>235</v>
      </c>
      <c r="F5" s="358" t="s">
        <v>318</v>
      </c>
      <c r="G5" s="358" t="s">
        <v>236</v>
      </c>
      <c r="H5" s="358" t="s">
        <v>318</v>
      </c>
      <c r="I5" s="358" t="s">
        <v>237</v>
      </c>
      <c r="J5" s="358" t="s">
        <v>318</v>
      </c>
      <c r="K5" s="359" t="s">
        <v>238</v>
      </c>
    </row>
    <row r="6" spans="2:11">
      <c r="B6" s="360" t="s">
        <v>263</v>
      </c>
      <c r="C6" s="356">
        <f>'INGRESOS-VENTAS'!G17</f>
        <v>99637.325925756217</v>
      </c>
      <c r="D6" s="356">
        <f>8.5%*C6</f>
        <v>8469.1727036892789</v>
      </c>
      <c r="E6" s="356">
        <f>D6+C6</f>
        <v>108106.4986294455</v>
      </c>
      <c r="F6" s="356">
        <f>8.5%*E6</f>
        <v>9189.0523835028689</v>
      </c>
      <c r="G6" s="356">
        <f>F6+E6</f>
        <v>117295.55101294837</v>
      </c>
      <c r="H6" s="356">
        <f>G6*8.5%</f>
        <v>9970.1218361006122</v>
      </c>
      <c r="I6" s="356">
        <f>H6+G6</f>
        <v>127265.67284904899</v>
      </c>
      <c r="J6" s="356">
        <f>I6*8.5%</f>
        <v>10817.582192169166</v>
      </c>
      <c r="K6" s="356">
        <f>I6+J6</f>
        <v>138083.25504121816</v>
      </c>
    </row>
    <row r="7" spans="2:11">
      <c r="B7" s="361" t="s">
        <v>264</v>
      </c>
      <c r="C7" s="94">
        <f>'INGRESOS-VENTAS'!G18</f>
        <v>103788.88117266275</v>
      </c>
      <c r="D7" s="94">
        <f t="shared" ref="D7:D10" si="0">8.5%*C7</f>
        <v>8822.0548996763337</v>
      </c>
      <c r="E7" s="94">
        <f t="shared" ref="E7:E10" si="1">D7+C7</f>
        <v>112610.93607233909</v>
      </c>
      <c r="F7" s="94">
        <f>C7*8.5%</f>
        <v>8822.0548996763337</v>
      </c>
      <c r="G7" s="94">
        <f t="shared" ref="G7:G10" si="2">F7+E7</f>
        <v>121432.99097201542</v>
      </c>
      <c r="H7" s="94">
        <f>G7*8.5%</f>
        <v>10321.804232621313</v>
      </c>
      <c r="I7" s="94">
        <f t="shared" ref="I7:I10" si="3">H7+G7</f>
        <v>131754.79520463673</v>
      </c>
      <c r="J7" s="94">
        <f t="shared" ref="J7:J10" si="4">I7*8.5%</f>
        <v>11199.157592394122</v>
      </c>
      <c r="K7" s="94">
        <f t="shared" ref="K7:K10" si="5">I7+J7</f>
        <v>142953.95279703086</v>
      </c>
    </row>
    <row r="8" spans="2:11">
      <c r="B8" s="361" t="s">
        <v>265</v>
      </c>
      <c r="C8" s="94">
        <f>'INGRESOS-VENTAS'!G19</f>
        <v>85214.912590002365</v>
      </c>
      <c r="D8" s="94">
        <f t="shared" si="0"/>
        <v>7243.2675701502012</v>
      </c>
      <c r="E8" s="94">
        <f t="shared" si="1"/>
        <v>92458.180160152566</v>
      </c>
      <c r="F8" s="94">
        <f t="shared" ref="F8" si="6">8.5%*E8</f>
        <v>7858.9453136129687</v>
      </c>
      <c r="G8" s="94">
        <f t="shared" si="2"/>
        <v>100317.12547376554</v>
      </c>
      <c r="H8" s="94">
        <f t="shared" ref="H8:H10" si="7">G8*8.5%</f>
        <v>8526.9556652700721</v>
      </c>
      <c r="I8" s="94">
        <f t="shared" si="3"/>
        <v>108844.08113903561</v>
      </c>
      <c r="J8" s="94">
        <f t="shared" si="4"/>
        <v>9251.7468968180274</v>
      </c>
      <c r="K8" s="94">
        <f t="shared" si="5"/>
        <v>118095.82803585364</v>
      </c>
    </row>
    <row r="9" spans="2:11">
      <c r="B9" s="361" t="s">
        <v>266</v>
      </c>
      <c r="C9" s="94">
        <f>'INGRESOS-VENTAS'!G20</f>
        <v>74727.994444317155</v>
      </c>
      <c r="D9" s="94">
        <f t="shared" si="0"/>
        <v>6351.8795277669587</v>
      </c>
      <c r="E9" s="94">
        <f t="shared" si="1"/>
        <v>81079.873972084111</v>
      </c>
      <c r="F9" s="94">
        <f t="shared" ref="F9" si="8">C9*8.5%</f>
        <v>6351.8795277669587</v>
      </c>
      <c r="G9" s="94">
        <f t="shared" si="2"/>
        <v>87431.753499851067</v>
      </c>
      <c r="H9" s="94">
        <f t="shared" si="7"/>
        <v>7431.699047487341</v>
      </c>
      <c r="I9" s="94">
        <f t="shared" si="3"/>
        <v>94863.452547338413</v>
      </c>
      <c r="J9" s="94">
        <f t="shared" si="4"/>
        <v>8063.3934665237657</v>
      </c>
      <c r="K9" s="94">
        <f t="shared" si="5"/>
        <v>102926.84601386217</v>
      </c>
    </row>
    <row r="10" spans="2:11" ht="15.75" thickBot="1">
      <c r="B10" s="362" t="s">
        <v>267</v>
      </c>
      <c r="C10" s="94">
        <f>'INGRESOS-VENTAS'!G21</f>
        <v>58952.084506072424</v>
      </c>
      <c r="D10" s="94">
        <f t="shared" si="0"/>
        <v>5010.9271830161561</v>
      </c>
      <c r="E10" s="94">
        <f t="shared" si="1"/>
        <v>63963.011689088584</v>
      </c>
      <c r="F10" s="94">
        <f t="shared" ref="F10" si="9">8.5%*E10</f>
        <v>5436.8559935725298</v>
      </c>
      <c r="G10" s="94">
        <f t="shared" si="2"/>
        <v>69399.867682661119</v>
      </c>
      <c r="H10" s="94">
        <f t="shared" si="7"/>
        <v>5898.9887530261958</v>
      </c>
      <c r="I10" s="94">
        <f t="shared" si="3"/>
        <v>75298.85643568731</v>
      </c>
      <c r="J10" s="94">
        <f t="shared" si="4"/>
        <v>6400.4027970334218</v>
      </c>
      <c r="K10" s="94">
        <f t="shared" si="5"/>
        <v>81699.259232720739</v>
      </c>
    </row>
    <row r="11" spans="2:11" ht="15.75" thickBot="1">
      <c r="B11" s="258"/>
    </row>
    <row r="12" spans="2:11" ht="15.75" thickBot="1">
      <c r="B12" s="363" t="s">
        <v>11</v>
      </c>
      <c r="C12" s="307">
        <f>SUM(C6:C11)</f>
        <v>422321.19863881089</v>
      </c>
      <c r="D12" s="290"/>
      <c r="E12" s="307">
        <f>SUM(E6:E11)</f>
        <v>458218.50052310986</v>
      </c>
      <c r="G12" s="94">
        <f>G6+G7+G8+G9+G10</f>
        <v>495877.28864124155</v>
      </c>
      <c r="I12" s="94">
        <f>I6+I7+I8+I9+I10</f>
        <v>538026.8581757471</v>
      </c>
      <c r="K12" s="94">
        <f>K6+K7+K8+K9+K10</f>
        <v>583759.14112068561</v>
      </c>
    </row>
    <row r="21" spans="3:3">
      <c r="C21" s="56"/>
    </row>
  </sheetData>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dimension ref="C1:K16"/>
  <sheetViews>
    <sheetView tabSelected="1" workbookViewId="0">
      <selection activeCell="K13" sqref="K13"/>
    </sheetView>
  </sheetViews>
  <sheetFormatPr baseColWidth="10" defaultRowHeight="15"/>
  <cols>
    <col min="3" max="3" width="18.85546875" customWidth="1"/>
    <col min="4" max="4" width="12" hidden="1" customWidth="1"/>
    <col min="5" max="5" width="18.28515625" customWidth="1"/>
    <col min="6" max="6" width="14.5703125" customWidth="1"/>
    <col min="7" max="9" width="13" bestFit="1" customWidth="1"/>
    <col min="11" max="11" width="13.7109375" bestFit="1" customWidth="1"/>
  </cols>
  <sheetData>
    <row r="1" spans="3:11" ht="15.75" thickBot="1"/>
    <row r="2" spans="3:11" ht="15.75" thickBot="1">
      <c r="E2" s="364" t="s">
        <v>234</v>
      </c>
      <c r="F2" s="365" t="s">
        <v>235</v>
      </c>
      <c r="G2" s="366" t="s">
        <v>236</v>
      </c>
      <c r="H2" s="365" t="s">
        <v>237</v>
      </c>
      <c r="I2" s="367" t="s">
        <v>238</v>
      </c>
    </row>
    <row r="3" spans="3:11" ht="15.75" thickBot="1"/>
    <row r="4" spans="3:11" ht="15.75" thickBot="1">
      <c r="C4" s="310" t="s">
        <v>305</v>
      </c>
      <c r="D4" s="311"/>
      <c r="E4" s="55">
        <f>'INGRESOS-VENTAS'!G23</f>
        <v>422321.19863881089</v>
      </c>
      <c r="F4" s="312">
        <f>'PROYECCIÓN VTAS'!E12</f>
        <v>458218.50052310986</v>
      </c>
      <c r="G4" s="55">
        <f>'PROYECCIÓN VTAS'!G12</f>
        <v>495877.28864124155</v>
      </c>
      <c r="H4" s="313">
        <f>'PROYECCIÓN VTAS'!I12</f>
        <v>538026.8581757471</v>
      </c>
      <c r="I4" s="55">
        <f>'PROYECCIÓN VTAS'!K12</f>
        <v>583759.14112068561</v>
      </c>
      <c r="K4" s="56"/>
    </row>
    <row r="5" spans="3:11" ht="15.75" thickBot="1">
      <c r="C5" s="314" t="s">
        <v>306</v>
      </c>
      <c r="D5" s="60"/>
      <c r="E5" s="169">
        <f>'COMPORTAMIENTO COSTO'!N12*12</f>
        <v>395386.21399109601</v>
      </c>
      <c r="F5" s="315">
        <f>'PROYECCIÓN COSTOS'!F13</f>
        <v>417132.45576060639</v>
      </c>
      <c r="G5" s="169">
        <f>'PROYECCIÓN COSTOS'!H13</f>
        <v>440074.7408274397</v>
      </c>
      <c r="H5" s="315">
        <f>'PROYECCIÓN COSTOS'!J13</f>
        <v>464278.85157294886</v>
      </c>
      <c r="I5" s="169">
        <f>'PROYECCIÓN COSTOS'!L13</f>
        <v>489814.188409461</v>
      </c>
      <c r="K5" s="56"/>
    </row>
    <row r="6" spans="3:11" ht="15.75" thickBot="1">
      <c r="C6" s="310" t="s">
        <v>319</v>
      </c>
      <c r="D6" s="311"/>
      <c r="E6" s="55">
        <f>E4-E5</f>
        <v>26934.984647714882</v>
      </c>
      <c r="F6" s="313">
        <f t="shared" ref="F6:I6" si="0">F4-F5</f>
        <v>41086.044762503472</v>
      </c>
      <c r="G6" s="55">
        <f t="shared" si="0"/>
        <v>55802.547813801852</v>
      </c>
      <c r="H6" s="313">
        <f t="shared" si="0"/>
        <v>73748.006602798239</v>
      </c>
      <c r="I6" s="55">
        <f t="shared" si="0"/>
        <v>93944.952711224614</v>
      </c>
    </row>
    <row r="7" spans="3:11" ht="15.75" thickBot="1">
      <c r="C7" s="30"/>
      <c r="E7" s="56"/>
      <c r="F7" s="56"/>
      <c r="G7" s="56"/>
      <c r="H7" s="56"/>
      <c r="I7" s="56"/>
    </row>
    <row r="8" spans="3:11" ht="15.75" thickBot="1">
      <c r="C8" s="71" t="s">
        <v>320</v>
      </c>
      <c r="D8" s="319"/>
      <c r="E8" s="322">
        <f>NPV(19.1%,E6:I6)</f>
        <v>160466.07729786111</v>
      </c>
      <c r="F8" s="56"/>
      <c r="G8" s="56"/>
      <c r="H8" s="56"/>
      <c r="I8" s="56"/>
    </row>
    <row r="9" spans="3:11" ht="15.75" thickBot="1">
      <c r="C9" s="30"/>
      <c r="E9" s="56"/>
      <c r="F9" s="56"/>
      <c r="G9" s="56"/>
      <c r="H9" s="56"/>
      <c r="I9" s="56"/>
    </row>
    <row r="10" spans="3:11" ht="15.75" thickBot="1">
      <c r="C10" s="310" t="s">
        <v>306</v>
      </c>
      <c r="D10" s="317"/>
      <c r="E10" s="55">
        <f>-E5</f>
        <v>-395386.21399109601</v>
      </c>
    </row>
    <row r="11" spans="3:11" ht="15.75" thickBot="1">
      <c r="C11" s="316" t="s">
        <v>305</v>
      </c>
      <c r="D11" s="318"/>
      <c r="E11" s="170">
        <f>E4</f>
        <v>422321.19863881089</v>
      </c>
    </row>
    <row r="12" spans="3:11" ht="15.75" thickBot="1"/>
    <row r="13" spans="3:11" ht="15.75" thickBot="1">
      <c r="C13" s="71" t="s">
        <v>322</v>
      </c>
      <c r="D13" s="320"/>
      <c r="E13" s="321">
        <f>IRR(E10:E11)</f>
        <v>6.8123226593634928E-2</v>
      </c>
    </row>
    <row r="15" spans="3:11" ht="15.75" thickBot="1"/>
    <row r="16" spans="3:11" ht="15.75" thickBot="1">
      <c r="C16" s="71" t="s">
        <v>324</v>
      </c>
      <c r="D16" s="368"/>
      <c r="E16" s="369">
        <f>E4/E5</f>
        <v>1.0681232265936349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M40"/>
  <sheetViews>
    <sheetView topLeftCell="D21" workbookViewId="0">
      <selection activeCell="H35" sqref="H35"/>
    </sheetView>
  </sheetViews>
  <sheetFormatPr baseColWidth="10" defaultRowHeight="15"/>
  <cols>
    <col min="3" max="3" width="23.85546875" customWidth="1"/>
    <col min="4" max="4" width="14.140625" customWidth="1"/>
    <col min="5" max="5" width="18" customWidth="1"/>
    <col min="6" max="6" width="14.5703125" customWidth="1"/>
    <col min="7" max="8" width="13" bestFit="1" customWidth="1"/>
    <col min="10" max="10" width="13" bestFit="1" customWidth="1"/>
    <col min="11" max="11" width="12" bestFit="1" customWidth="1"/>
    <col min="13" max="13" width="12" bestFit="1" customWidth="1"/>
  </cols>
  <sheetData>
    <row r="1" spans="2:7">
      <c r="B1" s="134"/>
      <c r="C1" s="440" t="s">
        <v>333</v>
      </c>
      <c r="D1" s="440"/>
      <c r="E1" s="440"/>
      <c r="F1" s="440"/>
      <c r="G1" s="134"/>
    </row>
    <row r="2" spans="2:7" ht="15.75" thickBot="1">
      <c r="B2" s="134"/>
      <c r="C2" s="439" t="s">
        <v>325</v>
      </c>
      <c r="D2" s="439"/>
      <c r="E2" s="439"/>
      <c r="F2" s="439"/>
      <c r="G2" s="134"/>
    </row>
    <row r="3" spans="2:7">
      <c r="B3" s="134"/>
      <c r="C3" s="134"/>
      <c r="D3" s="134"/>
      <c r="E3" s="134"/>
      <c r="F3" s="134"/>
      <c r="G3" s="134"/>
    </row>
    <row r="4" spans="2:7">
      <c r="B4" s="134"/>
      <c r="C4" s="30" t="s">
        <v>332</v>
      </c>
      <c r="E4" s="383" t="s">
        <v>327</v>
      </c>
      <c r="F4" s="258"/>
      <c r="G4" s="134"/>
    </row>
    <row r="5" spans="2:7">
      <c r="B5" s="134"/>
      <c r="C5" s="267" t="s">
        <v>121</v>
      </c>
      <c r="D5" s="382">
        <f>ACTIVOS!E110+ACTIVOS!E152</f>
        <v>77832.78</v>
      </c>
      <c r="E5" s="383" t="s">
        <v>329</v>
      </c>
      <c r="F5" s="388">
        <v>40160.94</v>
      </c>
      <c r="G5" s="134"/>
    </row>
    <row r="6" spans="2:7">
      <c r="B6" s="134"/>
      <c r="C6" s="267" t="s">
        <v>0</v>
      </c>
      <c r="D6" s="134">
        <f>ACTIVOS!C10</f>
        <v>3651.5</v>
      </c>
      <c r="E6" s="383"/>
      <c r="F6" s="258"/>
      <c r="G6" s="134"/>
    </row>
    <row r="7" spans="2:7">
      <c r="B7" s="134"/>
      <c r="C7" s="267" t="s">
        <v>328</v>
      </c>
      <c r="D7" s="382">
        <f>'CAPITAL DE TRABAJO'!N24</f>
        <v>32823.065527035782</v>
      </c>
      <c r="E7" s="383" t="s">
        <v>330</v>
      </c>
      <c r="F7" s="387">
        <v>74146.41</v>
      </c>
      <c r="G7" s="134"/>
    </row>
    <row r="8" spans="2:7">
      <c r="B8" s="134"/>
      <c r="C8" s="267"/>
      <c r="D8" s="134"/>
      <c r="E8" s="384"/>
      <c r="F8" s="258"/>
      <c r="G8" s="134"/>
    </row>
    <row r="9" spans="2:7" ht="30">
      <c r="B9" s="134"/>
      <c r="C9" s="385" t="s">
        <v>326</v>
      </c>
      <c r="D9" s="382">
        <f>D5+D6+D7</f>
        <v>114307.34552703578</v>
      </c>
      <c r="E9" s="386" t="s">
        <v>331</v>
      </c>
      <c r="F9" s="258">
        <f>SUM(F5:F8)</f>
        <v>114307.35</v>
      </c>
      <c r="G9" s="134"/>
    </row>
    <row r="10" spans="2:7">
      <c r="B10" s="134"/>
      <c r="C10" s="267"/>
      <c r="D10" s="134"/>
      <c r="E10" s="134"/>
      <c r="F10" s="134"/>
      <c r="G10" s="134"/>
    </row>
    <row r="11" spans="2:7">
      <c r="B11" s="134"/>
      <c r="C11" s="134"/>
      <c r="D11" s="134"/>
      <c r="E11" s="134"/>
      <c r="F11" s="134"/>
      <c r="G11" s="134"/>
    </row>
    <row r="16" spans="2:7">
      <c r="C16" t="s">
        <v>334</v>
      </c>
    </row>
    <row r="18" spans="3:13">
      <c r="C18" t="s">
        <v>335</v>
      </c>
      <c r="D18" s="56" t="s">
        <v>234</v>
      </c>
      <c r="E18" t="s">
        <v>235</v>
      </c>
      <c r="F18" t="s">
        <v>236</v>
      </c>
      <c r="G18" t="s">
        <v>237</v>
      </c>
      <c r="H18" t="s">
        <v>238</v>
      </c>
    </row>
    <row r="20" spans="3:13">
      <c r="C20" t="s">
        <v>336</v>
      </c>
      <c r="D20" s="290">
        <f>'PROYECCIÓN VTAS'!C12</f>
        <v>422321.19863881089</v>
      </c>
      <c r="E20" s="290">
        <f>'PROYECCIÓN VTAS'!E12</f>
        <v>458218.50052310986</v>
      </c>
      <c r="F20" s="56">
        <f>'PROYECCIÓN VTAS'!G12</f>
        <v>495877.28864124155</v>
      </c>
      <c r="G20" s="56">
        <f>'PROYECCIÓN VTAS'!I12</f>
        <v>538026.8581757471</v>
      </c>
      <c r="H20" s="56">
        <f>'PROYECCIÓN VTAS'!K12</f>
        <v>583759.14112068561</v>
      </c>
    </row>
    <row r="21" spans="3:13">
      <c r="C21" t="s">
        <v>337</v>
      </c>
      <c r="D21" s="391">
        <v>260731.2</v>
      </c>
      <c r="E21" s="56">
        <v>275071.42</v>
      </c>
      <c r="F21" s="56">
        <v>290200.34000000003</v>
      </c>
      <c r="G21" s="56">
        <f>[1]Hoja7!$K$242</f>
        <v>306161.36279340001</v>
      </c>
      <c r="H21" s="56">
        <v>323000.24</v>
      </c>
      <c r="J21" s="56">
        <v>260731.2</v>
      </c>
    </row>
    <row r="23" spans="3:13">
      <c r="C23" t="s">
        <v>338</v>
      </c>
      <c r="D23" s="56">
        <f>D20-D21</f>
        <v>161589.99863881088</v>
      </c>
      <c r="E23" s="56">
        <f t="shared" ref="E23:H23" si="0">E20-E21</f>
        <v>183147.08052310988</v>
      </c>
      <c r="F23" s="56">
        <f t="shared" si="0"/>
        <v>205676.94864124153</v>
      </c>
      <c r="G23" s="56">
        <f t="shared" si="0"/>
        <v>231865.49538234709</v>
      </c>
      <c r="H23" s="56">
        <f t="shared" si="0"/>
        <v>260758.90112068562</v>
      </c>
    </row>
    <row r="25" spans="3:13">
      <c r="C25" t="s">
        <v>339</v>
      </c>
      <c r="D25" s="391">
        <f>'COMPORTAMIENTO COSTO'!K12*12</f>
        <v>3480</v>
      </c>
      <c r="E25" s="56">
        <v>3671.4</v>
      </c>
      <c r="F25" s="56">
        <v>3873.3270000000002</v>
      </c>
      <c r="G25" s="56">
        <v>4086.3599850000001</v>
      </c>
      <c r="H25" s="56">
        <v>4311.1097841749997</v>
      </c>
      <c r="J25" s="56">
        <v>3480</v>
      </c>
    </row>
    <row r="26" spans="3:13">
      <c r="C26" t="s">
        <v>340</v>
      </c>
      <c r="D26" s="390">
        <v>80160</v>
      </c>
      <c r="E26" s="56">
        <v>84568.8</v>
      </c>
      <c r="F26" s="56">
        <v>89220.08</v>
      </c>
      <c r="G26" s="56">
        <v>94127.19</v>
      </c>
      <c r="H26" s="56">
        <v>99304.18</v>
      </c>
      <c r="J26" s="389">
        <v>80160</v>
      </c>
    </row>
    <row r="28" spans="3:13">
      <c r="C28" t="s">
        <v>342</v>
      </c>
      <c r="D28" s="56">
        <f>D23-D25-D26</f>
        <v>77949.998638810881</v>
      </c>
      <c r="E28" s="56">
        <f t="shared" ref="E28:H28" si="1">E23-E25-E26</f>
        <v>94906.880523109881</v>
      </c>
      <c r="F28" s="56">
        <f t="shared" si="1"/>
        <v>112583.54164124154</v>
      </c>
      <c r="G28" s="56">
        <f t="shared" si="1"/>
        <v>133651.9453973471</v>
      </c>
      <c r="H28" s="56">
        <f t="shared" si="1"/>
        <v>157143.61133651063</v>
      </c>
    </row>
    <row r="29" spans="3:13">
      <c r="C29" t="s">
        <v>341</v>
      </c>
      <c r="D29" s="56">
        <v>51014.96</v>
      </c>
      <c r="E29" s="56">
        <v>53820.78</v>
      </c>
      <c r="F29" s="56">
        <v>56780.93</v>
      </c>
      <c r="G29" s="56">
        <v>59903.88</v>
      </c>
      <c r="H29" s="56">
        <v>63198.59</v>
      </c>
      <c r="J29" s="56">
        <v>13940.76</v>
      </c>
    </row>
    <row r="31" spans="3:13">
      <c r="C31" t="s">
        <v>343</v>
      </c>
      <c r="D31" s="391">
        <f>D28-D29</f>
        <v>26935.038638810882</v>
      </c>
      <c r="E31" s="56">
        <f t="shared" ref="E31:H31" si="2">E28-E29</f>
        <v>41086.100523109882</v>
      </c>
      <c r="F31" s="56">
        <f t="shared" si="2"/>
        <v>55802.611641241536</v>
      </c>
      <c r="G31" s="56">
        <f t="shared" si="2"/>
        <v>73748.065397347091</v>
      </c>
      <c r="H31" s="56">
        <f t="shared" si="2"/>
        <v>93945.021336510632</v>
      </c>
    </row>
    <row r="32" spans="3:13">
      <c r="C32" t="s">
        <v>344</v>
      </c>
      <c r="D32" s="56">
        <f>D31*15%</f>
        <v>4040.2557958216321</v>
      </c>
      <c r="E32" s="56">
        <f t="shared" ref="E32:H32" si="3">E31*15%</f>
        <v>6162.9150784664826</v>
      </c>
      <c r="F32" s="56">
        <f t="shared" si="3"/>
        <v>8370.3917461862293</v>
      </c>
      <c r="G32" s="56">
        <f t="shared" si="3"/>
        <v>11062.209809602064</v>
      </c>
      <c r="H32" s="56">
        <f t="shared" si="3"/>
        <v>14091.753200476594</v>
      </c>
      <c r="J32" s="56">
        <f>SUM(J21:J29)</f>
        <v>358311.96</v>
      </c>
      <c r="K32">
        <v>395386.21399109601</v>
      </c>
      <c r="M32" s="56">
        <f>K32-J32</f>
        <v>37074.253991095989</v>
      </c>
    </row>
    <row r="34" spans="3:11">
      <c r="C34" t="s">
        <v>345</v>
      </c>
      <c r="D34" s="56">
        <f>D31-D32</f>
        <v>22894.782842989251</v>
      </c>
      <c r="E34" s="56">
        <f t="shared" ref="E34:H34" si="4">E31-E32</f>
        <v>34923.185444643401</v>
      </c>
      <c r="F34" s="56">
        <f t="shared" si="4"/>
        <v>47432.219895055307</v>
      </c>
      <c r="G34" s="56">
        <f t="shared" si="4"/>
        <v>62685.855587745027</v>
      </c>
      <c r="H34" s="56">
        <f t="shared" si="4"/>
        <v>79853.268136034036</v>
      </c>
    </row>
    <row r="35" spans="3:11">
      <c r="C35" t="s">
        <v>346</v>
      </c>
      <c r="D35" s="56">
        <f>D34*22.5%</f>
        <v>5151.3261396725811</v>
      </c>
      <c r="E35" s="56">
        <f t="shared" ref="E35:H35" si="5">E34*22.5%</f>
        <v>7857.7167250447656</v>
      </c>
      <c r="F35" s="56">
        <f t="shared" si="5"/>
        <v>10672.249476387444</v>
      </c>
      <c r="G35" s="56">
        <f t="shared" si="5"/>
        <v>14104.317507242631</v>
      </c>
      <c r="H35" s="56">
        <f t="shared" si="5"/>
        <v>17966.985330607658</v>
      </c>
    </row>
    <row r="36" spans="3:11">
      <c r="K36" s="56">
        <f>'VAN-TIR'!E6</f>
        <v>26934.984647714882</v>
      </c>
    </row>
    <row r="37" spans="3:11">
      <c r="C37" t="s">
        <v>347</v>
      </c>
      <c r="D37" s="56">
        <f>D34-D35</f>
        <v>17743.456703316668</v>
      </c>
      <c r="E37" s="56">
        <f t="shared" ref="E37:H37" si="6">E34-E35</f>
        <v>27065.468719598633</v>
      </c>
      <c r="F37" s="56">
        <f t="shared" si="6"/>
        <v>36759.970418667865</v>
      </c>
      <c r="G37" s="56">
        <f t="shared" si="6"/>
        <v>48581.538080502396</v>
      </c>
      <c r="H37" s="56">
        <f t="shared" si="6"/>
        <v>61886.282805426381</v>
      </c>
    </row>
    <row r="40" spans="3:11">
      <c r="I40" s="56">
        <f>D28*5.5%</f>
        <v>4287.2499251345989</v>
      </c>
    </row>
  </sheetData>
  <mergeCells count="2">
    <mergeCell ref="C2:F2"/>
    <mergeCell ref="C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O130"/>
  <sheetViews>
    <sheetView topLeftCell="J15" zoomScaleNormal="100" workbookViewId="0">
      <selection activeCell="O29" sqref="O29"/>
    </sheetView>
  </sheetViews>
  <sheetFormatPr baseColWidth="10" defaultRowHeight="15"/>
  <cols>
    <col min="2" max="2" width="18.42578125" customWidth="1"/>
    <col min="3" max="3" width="15" bestFit="1" customWidth="1"/>
    <col min="4" max="4" width="12" customWidth="1"/>
    <col min="5" max="5" width="12.5703125" bestFit="1" customWidth="1"/>
    <col min="6" max="7" width="11.5703125" bestFit="1" customWidth="1"/>
    <col min="10" max="10" width="12.5703125" customWidth="1"/>
    <col min="11" max="11" width="5.7109375" customWidth="1"/>
    <col min="12" max="12" width="15.42578125" customWidth="1"/>
    <col min="13" max="13" width="25.7109375" customWidth="1"/>
    <col min="14" max="14" width="17" customWidth="1"/>
    <col min="15" max="15" width="14.7109375" customWidth="1"/>
  </cols>
  <sheetData>
    <row r="2" spans="1:15" ht="19.5">
      <c r="A2" s="401" t="s">
        <v>126</v>
      </c>
      <c r="B2" s="401"/>
      <c r="C2" s="401"/>
      <c r="D2" s="401"/>
    </row>
    <row r="5" spans="1:15" ht="17.25">
      <c r="A5" s="406" t="s">
        <v>130</v>
      </c>
      <c r="B5" s="406"/>
      <c r="C5" s="406"/>
      <c r="D5" s="406"/>
    </row>
    <row r="7" spans="1:15" ht="15.75" thickBot="1"/>
    <row r="8" spans="1:15" ht="15.75" thickBot="1">
      <c r="B8" s="402" t="s">
        <v>131</v>
      </c>
      <c r="C8" s="403"/>
      <c r="D8" s="403"/>
      <c r="E8" s="404"/>
    </row>
    <row r="9" spans="1:15" ht="15.75" thickBot="1"/>
    <row r="10" spans="1:15" ht="30.75" thickBot="1">
      <c r="B10" s="15" t="s">
        <v>132</v>
      </c>
      <c r="C10" s="15" t="s">
        <v>133</v>
      </c>
      <c r="D10" s="15" t="s">
        <v>134</v>
      </c>
      <c r="E10" s="15" t="s">
        <v>135</v>
      </c>
    </row>
    <row r="11" spans="1:15" ht="15.75" thickBot="1"/>
    <row r="12" spans="1:15">
      <c r="B12" s="4" t="s">
        <v>136</v>
      </c>
      <c r="C12" s="57" t="s">
        <v>162</v>
      </c>
      <c r="D12" s="89">
        <v>8.5</v>
      </c>
      <c r="E12" s="86">
        <f>D12*4.34</f>
        <v>36.89</v>
      </c>
      <c r="G12" s="56"/>
    </row>
    <row r="13" spans="1:15">
      <c r="B13" s="5" t="s">
        <v>137</v>
      </c>
      <c r="C13" s="59" t="s">
        <v>163</v>
      </c>
      <c r="D13" s="90">
        <v>10</v>
      </c>
      <c r="E13" s="87">
        <f>D13*4.34</f>
        <v>43.4</v>
      </c>
    </row>
    <row r="14" spans="1:15">
      <c r="B14" s="5" t="s">
        <v>138</v>
      </c>
      <c r="C14" s="59" t="s">
        <v>163</v>
      </c>
      <c r="D14" s="90">
        <v>4</v>
      </c>
      <c r="E14" s="87">
        <f t="shared" ref="E14:E37" si="0">D14*4.34</f>
        <v>17.36</v>
      </c>
    </row>
    <row r="15" spans="1:15" ht="15.75" thickBot="1">
      <c r="B15" s="5" t="s">
        <v>139</v>
      </c>
      <c r="C15" s="59" t="s">
        <v>164</v>
      </c>
      <c r="D15" s="90">
        <v>25</v>
      </c>
      <c r="E15" s="87">
        <f t="shared" si="0"/>
        <v>108.5</v>
      </c>
    </row>
    <row r="16" spans="1:15" ht="18" thickBot="1">
      <c r="B16" s="5" t="s">
        <v>140</v>
      </c>
      <c r="C16" s="59" t="s">
        <v>165</v>
      </c>
      <c r="D16" s="90">
        <v>7</v>
      </c>
      <c r="E16" s="87">
        <f t="shared" si="0"/>
        <v>30.38</v>
      </c>
      <c r="M16" s="407" t="s">
        <v>191</v>
      </c>
      <c r="N16" s="408"/>
      <c r="O16" s="409"/>
    </row>
    <row r="17" spans="2:15" ht="15.75" thickBot="1">
      <c r="B17" s="5" t="s">
        <v>141</v>
      </c>
      <c r="C17" s="59" t="s">
        <v>163</v>
      </c>
      <c r="D17" s="90">
        <v>10</v>
      </c>
      <c r="E17" s="87">
        <f t="shared" si="0"/>
        <v>43.4</v>
      </c>
    </row>
    <row r="18" spans="2:15" ht="15.75" thickBot="1">
      <c r="B18" s="5" t="s">
        <v>142</v>
      </c>
      <c r="C18" s="59" t="s">
        <v>165</v>
      </c>
      <c r="D18" s="90">
        <v>30</v>
      </c>
      <c r="E18" s="87">
        <f t="shared" si="0"/>
        <v>130.19999999999999</v>
      </c>
      <c r="M18" s="3" t="s">
        <v>123</v>
      </c>
      <c r="N18" s="3" t="s">
        <v>5</v>
      </c>
      <c r="O18" s="3" t="s">
        <v>6</v>
      </c>
    </row>
    <row r="19" spans="2:15" ht="15.75" thickBot="1">
      <c r="B19" s="5" t="s">
        <v>143</v>
      </c>
      <c r="C19" s="59" t="s">
        <v>163</v>
      </c>
      <c r="D19" s="90">
        <v>6</v>
      </c>
      <c r="E19" s="87">
        <f t="shared" si="0"/>
        <v>26.04</v>
      </c>
    </row>
    <row r="20" spans="2:15">
      <c r="B20" s="5" t="s">
        <v>144</v>
      </c>
      <c r="C20" s="59" t="s">
        <v>164</v>
      </c>
      <c r="D20" s="90">
        <v>15</v>
      </c>
      <c r="E20" s="87">
        <f t="shared" si="0"/>
        <v>65.099999999999994</v>
      </c>
      <c r="M20" s="57" t="s">
        <v>126</v>
      </c>
      <c r="N20" s="168">
        <f>C69</f>
        <v>21727.604399999997</v>
      </c>
      <c r="O20" s="165">
        <f>N20/N24</f>
        <v>0.66196146067171424</v>
      </c>
    </row>
    <row r="21" spans="2:15">
      <c r="B21" s="5" t="s">
        <v>145</v>
      </c>
      <c r="C21" s="59" t="s">
        <v>165</v>
      </c>
      <c r="D21" s="90">
        <v>12</v>
      </c>
      <c r="E21" s="87">
        <f t="shared" si="0"/>
        <v>52.08</v>
      </c>
      <c r="M21" s="59" t="s">
        <v>127</v>
      </c>
      <c r="N21" s="169">
        <f>C113</f>
        <v>10805.461127035787</v>
      </c>
      <c r="O21" s="166">
        <f>N21/N24</f>
        <v>0.32920328901441331</v>
      </c>
    </row>
    <row r="22" spans="2:15" ht="15.75" thickBot="1">
      <c r="B22" s="5" t="s">
        <v>146</v>
      </c>
      <c r="C22" s="59" t="s">
        <v>162</v>
      </c>
      <c r="D22" s="90">
        <v>1</v>
      </c>
      <c r="E22" s="87">
        <f t="shared" si="0"/>
        <v>4.34</v>
      </c>
      <c r="M22" s="63" t="s">
        <v>128</v>
      </c>
      <c r="N22" s="170">
        <f>C130</f>
        <v>290</v>
      </c>
      <c r="O22" s="167">
        <f>N22/N24</f>
        <v>8.8352503138724846E-3</v>
      </c>
    </row>
    <row r="23" spans="2:15" ht="15.75" thickBot="1">
      <c r="B23" s="5" t="s">
        <v>147</v>
      </c>
      <c r="C23" s="59" t="s">
        <v>166</v>
      </c>
      <c r="D23" s="90">
        <v>7</v>
      </c>
      <c r="E23" s="87">
        <f t="shared" si="0"/>
        <v>30.38</v>
      </c>
      <c r="O23" s="2"/>
    </row>
    <row r="24" spans="2:15" ht="15.75" thickBot="1">
      <c r="B24" s="5" t="s">
        <v>148</v>
      </c>
      <c r="C24" s="59" t="s">
        <v>166</v>
      </c>
      <c r="D24" s="90">
        <v>2</v>
      </c>
      <c r="E24" s="87">
        <f t="shared" si="0"/>
        <v>8.68</v>
      </c>
      <c r="M24" s="171" t="s">
        <v>129</v>
      </c>
      <c r="N24" s="172">
        <f>SUM(N20:N23)</f>
        <v>32823.065527035782</v>
      </c>
      <c r="O24" s="173">
        <f>SUM(O20:O23)</f>
        <v>1</v>
      </c>
    </row>
    <row r="25" spans="2:15">
      <c r="B25" s="5" t="s">
        <v>149</v>
      </c>
      <c r="C25" s="59" t="s">
        <v>164</v>
      </c>
      <c r="D25" s="90">
        <v>45</v>
      </c>
      <c r="E25" s="87">
        <f t="shared" si="0"/>
        <v>195.29999999999998</v>
      </c>
    </row>
    <row r="26" spans="2:15">
      <c r="B26" s="5" t="s">
        <v>150</v>
      </c>
      <c r="C26" s="59" t="s">
        <v>167</v>
      </c>
      <c r="D26" s="90">
        <v>240</v>
      </c>
      <c r="E26" s="87">
        <f t="shared" si="0"/>
        <v>1041.5999999999999</v>
      </c>
    </row>
    <row r="27" spans="2:15">
      <c r="B27" s="5" t="s">
        <v>151</v>
      </c>
      <c r="C27" s="59" t="s">
        <v>167</v>
      </c>
      <c r="D27" s="90">
        <v>240</v>
      </c>
      <c r="E27" s="87">
        <f t="shared" si="0"/>
        <v>1041.5999999999999</v>
      </c>
    </row>
    <row r="28" spans="2:15">
      <c r="B28" s="5" t="s">
        <v>152</v>
      </c>
      <c r="C28" s="59" t="s">
        <v>167</v>
      </c>
      <c r="D28" s="90">
        <v>162</v>
      </c>
      <c r="E28" s="87">
        <f t="shared" si="0"/>
        <v>703.07999999999993</v>
      </c>
    </row>
    <row r="29" spans="2:15">
      <c r="B29" s="5" t="s">
        <v>153</v>
      </c>
      <c r="C29" s="59" t="s">
        <v>168</v>
      </c>
      <c r="D29" s="90">
        <v>740</v>
      </c>
      <c r="E29" s="87">
        <f t="shared" si="0"/>
        <v>3211.6</v>
      </c>
    </row>
    <row r="30" spans="2:15">
      <c r="B30" s="5" t="s">
        <v>154</v>
      </c>
      <c r="C30" s="59" t="s">
        <v>168</v>
      </c>
      <c r="D30" s="90">
        <v>2.2999999999999998</v>
      </c>
      <c r="E30" s="87">
        <f t="shared" si="0"/>
        <v>9.9819999999999993</v>
      </c>
    </row>
    <row r="31" spans="2:15">
      <c r="B31" s="5" t="s">
        <v>155</v>
      </c>
      <c r="C31" s="59" t="s">
        <v>169</v>
      </c>
      <c r="D31" s="90">
        <v>3.1</v>
      </c>
      <c r="E31" s="87">
        <f t="shared" si="0"/>
        <v>13.454000000000001</v>
      </c>
    </row>
    <row r="32" spans="2:15">
      <c r="B32" s="5" t="s">
        <v>156</v>
      </c>
      <c r="C32" s="59"/>
      <c r="D32" s="90">
        <v>10</v>
      </c>
      <c r="E32" s="87">
        <f t="shared" si="0"/>
        <v>43.4</v>
      </c>
    </row>
    <row r="33" spans="1:5">
      <c r="B33" s="5" t="s">
        <v>157</v>
      </c>
      <c r="C33" s="59" t="s">
        <v>170</v>
      </c>
      <c r="D33" s="90">
        <v>15</v>
      </c>
      <c r="E33" s="87">
        <f t="shared" si="0"/>
        <v>65.099999999999994</v>
      </c>
    </row>
    <row r="34" spans="1:5">
      <c r="B34" s="5" t="s">
        <v>158</v>
      </c>
      <c r="C34" s="59" t="s">
        <v>168</v>
      </c>
      <c r="D34" s="90">
        <v>18</v>
      </c>
      <c r="E34" s="87">
        <f t="shared" si="0"/>
        <v>78.12</v>
      </c>
    </row>
    <row r="35" spans="1:5">
      <c r="B35" s="5" t="s">
        <v>159</v>
      </c>
      <c r="C35" s="59" t="s">
        <v>171</v>
      </c>
      <c r="D35" s="90">
        <v>54.72</v>
      </c>
      <c r="E35" s="87">
        <f t="shared" si="0"/>
        <v>237.48479999999998</v>
      </c>
    </row>
    <row r="36" spans="1:5">
      <c r="B36" s="5" t="s">
        <v>160</v>
      </c>
      <c r="C36" s="59" t="s">
        <v>172</v>
      </c>
      <c r="D36" s="90">
        <v>53.64</v>
      </c>
      <c r="E36" s="87">
        <f t="shared" si="0"/>
        <v>232.79759999999999</v>
      </c>
    </row>
    <row r="37" spans="1:5" ht="15.75" thickBot="1">
      <c r="B37" s="6" t="s">
        <v>161</v>
      </c>
      <c r="C37" s="63" t="s">
        <v>172</v>
      </c>
      <c r="D37" s="91">
        <v>200.4</v>
      </c>
      <c r="E37" s="88">
        <f t="shared" si="0"/>
        <v>869.73599999999999</v>
      </c>
    </row>
    <row r="38" spans="1:5" ht="15.75" thickBot="1">
      <c r="D38" s="26"/>
      <c r="E38" s="56"/>
    </row>
    <row r="39" spans="1:5" ht="15.75" thickBot="1">
      <c r="B39" s="151" t="s">
        <v>11</v>
      </c>
      <c r="C39" s="152"/>
      <c r="D39" s="153">
        <f>SUM(D12:D38)</f>
        <v>1921.66</v>
      </c>
      <c r="E39" s="154">
        <f>SUM(E12:E38)</f>
        <v>8340.0043999999998</v>
      </c>
    </row>
    <row r="41" spans="1:5" ht="15.75" thickBot="1"/>
    <row r="42" spans="1:5">
      <c r="B42" s="417" t="s">
        <v>200</v>
      </c>
      <c r="C42" s="418"/>
      <c r="D42" s="128">
        <f>720*70%</f>
        <v>503.99999999999994</v>
      </c>
      <c r="E42" s="56"/>
    </row>
    <row r="43" spans="1:5" ht="15.75" thickBot="1">
      <c r="B43" s="419" t="s">
        <v>201</v>
      </c>
      <c r="C43" s="420"/>
      <c r="D43" s="102">
        <f>60*70%</f>
        <v>42</v>
      </c>
      <c r="E43" s="56"/>
    </row>
    <row r="44" spans="1:5" ht="15.75" thickBot="1">
      <c r="D44" s="56"/>
      <c r="E44" s="56"/>
    </row>
    <row r="45" spans="1:5" ht="15.75" thickBot="1">
      <c r="B45" s="421" t="s">
        <v>11</v>
      </c>
      <c r="C45" s="422"/>
      <c r="D45" s="92">
        <f>SUM(D42:D44)</f>
        <v>546</v>
      </c>
    </row>
    <row r="46" spans="1:5">
      <c r="A46" s="134"/>
      <c r="B46" s="135"/>
      <c r="C46" s="135"/>
      <c r="D46" s="136"/>
      <c r="E46" s="134"/>
    </row>
    <row r="48" spans="1:5" ht="17.25">
      <c r="A48" s="405" t="s">
        <v>173</v>
      </c>
      <c r="B48" s="405"/>
      <c r="C48" s="405"/>
      <c r="D48" s="405"/>
    </row>
    <row r="51" spans="1:13" ht="15.75" thickBot="1"/>
    <row r="52" spans="1:13" ht="18" thickBot="1">
      <c r="B52" s="411" t="s">
        <v>206</v>
      </c>
      <c r="C52" s="412"/>
      <c r="D52" s="412"/>
      <c r="E52" s="412"/>
      <c r="F52" s="412"/>
      <c r="G52" s="412"/>
      <c r="H52" s="412"/>
      <c r="I52" s="413"/>
    </row>
    <row r="53" spans="1:13" ht="15.75" thickBot="1"/>
    <row r="54" spans="1:13" ht="30.75" thickBot="1">
      <c r="B54" s="109" t="s">
        <v>174</v>
      </c>
      <c r="C54" s="109" t="s">
        <v>183</v>
      </c>
      <c r="D54" s="15" t="s">
        <v>188</v>
      </c>
      <c r="E54" s="110" t="s">
        <v>178</v>
      </c>
      <c r="F54" s="15" t="s">
        <v>179</v>
      </c>
      <c r="G54" s="110" t="s">
        <v>180</v>
      </c>
      <c r="H54" s="15" t="s">
        <v>181</v>
      </c>
      <c r="I54" s="110" t="s">
        <v>182</v>
      </c>
      <c r="J54" s="15" t="s">
        <v>11</v>
      </c>
      <c r="L54" s="15" t="s">
        <v>184</v>
      </c>
      <c r="M54" s="99" t="s">
        <v>185</v>
      </c>
    </row>
    <row r="55" spans="1:13">
      <c r="B55" s="107" t="s">
        <v>175</v>
      </c>
      <c r="C55" s="113">
        <v>5400</v>
      </c>
      <c r="D55" s="100">
        <v>450</v>
      </c>
      <c r="E55" s="108">
        <f>C55/12</f>
        <v>450</v>
      </c>
      <c r="F55" s="100">
        <v>292</v>
      </c>
      <c r="G55" s="108">
        <f>D55*12.15%</f>
        <v>54.674999999999997</v>
      </c>
      <c r="H55" s="100">
        <f>D55*8.33%</f>
        <v>37.484999999999999</v>
      </c>
      <c r="I55" s="108">
        <f>SUM(E55:H55)</f>
        <v>834.16</v>
      </c>
      <c r="J55" s="100">
        <f>D55+I55</f>
        <v>1284.1599999999999</v>
      </c>
      <c r="L55" s="96">
        <v>3</v>
      </c>
      <c r="M55" s="100">
        <f>J55*L55</f>
        <v>3852.4799999999996</v>
      </c>
    </row>
    <row r="56" spans="1:13">
      <c r="B56" s="105" t="s">
        <v>176</v>
      </c>
      <c r="C56" s="114">
        <v>5400</v>
      </c>
      <c r="D56" s="101">
        <v>450</v>
      </c>
      <c r="E56" s="103">
        <f>C56/12</f>
        <v>450</v>
      </c>
      <c r="F56" s="101">
        <v>292</v>
      </c>
      <c r="G56" s="103">
        <f>D56*12.15%</f>
        <v>54.674999999999997</v>
      </c>
      <c r="H56" s="101">
        <f>D56*8.33%</f>
        <v>37.484999999999999</v>
      </c>
      <c r="I56" s="103">
        <f t="shared" ref="I56:I57" si="1">SUM(E56:H56)</f>
        <v>834.16</v>
      </c>
      <c r="J56" s="101">
        <f>D56+I56</f>
        <v>1284.1599999999999</v>
      </c>
      <c r="L56" s="97">
        <v>4</v>
      </c>
      <c r="M56" s="101">
        <f>L56*J56</f>
        <v>5136.6399999999994</v>
      </c>
    </row>
    <row r="57" spans="1:13" ht="15.75" thickBot="1">
      <c r="B57" s="106" t="s">
        <v>177</v>
      </c>
      <c r="C57" s="115">
        <v>5400</v>
      </c>
      <c r="D57" s="102">
        <v>450</v>
      </c>
      <c r="E57" s="104">
        <f>C57/12</f>
        <v>450</v>
      </c>
      <c r="F57" s="102">
        <v>292</v>
      </c>
      <c r="G57" s="104">
        <f>D57*12.15%</f>
        <v>54.674999999999997</v>
      </c>
      <c r="H57" s="102">
        <f>D57*8.33%</f>
        <v>37.484999999999999</v>
      </c>
      <c r="I57" s="104">
        <f t="shared" si="1"/>
        <v>834.16</v>
      </c>
      <c r="J57" s="102">
        <f>D57+I57</f>
        <v>1284.1599999999999</v>
      </c>
      <c r="L57" s="98">
        <v>3</v>
      </c>
      <c r="M57" s="102">
        <f>L57*J57</f>
        <v>3852.4799999999996</v>
      </c>
    </row>
    <row r="58" spans="1:13" ht="15.75" thickBot="1"/>
    <row r="59" spans="1:13" ht="18" thickBot="1">
      <c r="B59" s="131" t="s">
        <v>186</v>
      </c>
      <c r="C59" s="132"/>
      <c r="D59" s="132"/>
      <c r="E59" s="132"/>
      <c r="F59" s="132"/>
      <c r="G59" s="132"/>
      <c r="H59" s="132"/>
      <c r="I59" s="133"/>
      <c r="M59" s="111">
        <f>SUM(M55:M58)</f>
        <v>12841.599999999999</v>
      </c>
    </row>
    <row r="64" spans="1:13" ht="19.5">
      <c r="A64" s="112"/>
      <c r="B64" s="112" t="s">
        <v>187</v>
      </c>
      <c r="C64" s="112"/>
      <c r="D64" s="112"/>
      <c r="E64" s="112"/>
      <c r="H64" s="56"/>
    </row>
    <row r="67" spans="1:13">
      <c r="B67" t="s">
        <v>189</v>
      </c>
      <c r="C67" s="56">
        <f>E39+D45</f>
        <v>8886.0043999999998</v>
      </c>
    </row>
    <row r="68" spans="1:13">
      <c r="B68" t="s">
        <v>190</v>
      </c>
      <c r="C68" s="56">
        <f>M59</f>
        <v>12841.599999999999</v>
      </c>
    </row>
    <row r="69" spans="1:13" ht="17.25">
      <c r="B69" s="116" t="s">
        <v>11</v>
      </c>
      <c r="C69" s="117">
        <f>SUM(C67:C68)</f>
        <v>21727.604399999997</v>
      </c>
    </row>
    <row r="72" spans="1:13" ht="19.5">
      <c r="A72" s="410" t="s">
        <v>192</v>
      </c>
      <c r="B72" s="410"/>
      <c r="C72" s="410"/>
      <c r="D72" s="410"/>
      <c r="E72" s="410"/>
    </row>
    <row r="74" spans="1:13">
      <c r="D74" s="56"/>
    </row>
    <row r="75" spans="1:13" ht="15.75" thickBot="1"/>
    <row r="76" spans="1:13" ht="18" thickBot="1">
      <c r="B76" s="411" t="s">
        <v>193</v>
      </c>
      <c r="C76" s="412"/>
      <c r="D76" s="412"/>
      <c r="E76" s="412"/>
      <c r="F76" s="412"/>
      <c r="G76" s="412"/>
      <c r="H76" s="412"/>
      <c r="I76" s="413"/>
    </row>
    <row r="77" spans="1:13" ht="15.75" thickBot="1"/>
    <row r="78" spans="1:13" ht="30.75" thickBot="1">
      <c r="B78" s="120" t="s">
        <v>174</v>
      </c>
      <c r="C78" s="120" t="s">
        <v>183</v>
      </c>
      <c r="D78" s="121" t="s">
        <v>188</v>
      </c>
      <c r="E78" s="122" t="s">
        <v>178</v>
      </c>
      <c r="F78" s="121" t="s">
        <v>179</v>
      </c>
      <c r="G78" s="122" t="s">
        <v>180</v>
      </c>
      <c r="H78" s="121" t="s">
        <v>181</v>
      </c>
      <c r="I78" s="122" t="s">
        <v>182</v>
      </c>
      <c r="J78" s="121" t="s">
        <v>11</v>
      </c>
      <c r="L78" s="15" t="s">
        <v>184</v>
      </c>
      <c r="M78" s="99" t="s">
        <v>185</v>
      </c>
    </row>
    <row r="79" spans="1:13">
      <c r="B79" s="123" t="s">
        <v>195</v>
      </c>
      <c r="C79" s="124">
        <v>15600</v>
      </c>
      <c r="D79" s="124">
        <v>1300</v>
      </c>
      <c r="E79" s="128">
        <f>C79/12</f>
        <v>1300</v>
      </c>
      <c r="F79" s="125">
        <v>292</v>
      </c>
      <c r="G79" s="125">
        <f>D79*12.15%</f>
        <v>157.94999999999999</v>
      </c>
      <c r="H79" s="125">
        <f>D79*8.33%</f>
        <v>108.28999999999999</v>
      </c>
      <c r="I79" s="128">
        <f>SUM(E79:H79)</f>
        <v>1858.24</v>
      </c>
      <c r="J79" s="128">
        <f>D79+I79</f>
        <v>3158.24</v>
      </c>
      <c r="L79" s="96">
        <v>1</v>
      </c>
      <c r="M79" s="100">
        <f>J79*L79</f>
        <v>3158.24</v>
      </c>
    </row>
    <row r="80" spans="1:13">
      <c r="B80" s="105" t="s">
        <v>194</v>
      </c>
      <c r="C80" s="114">
        <v>6000</v>
      </c>
      <c r="D80" s="114">
        <v>500</v>
      </c>
      <c r="E80" s="101">
        <f>C80/12</f>
        <v>500</v>
      </c>
      <c r="F80" s="126">
        <v>292</v>
      </c>
      <c r="G80" s="126">
        <f>D80*12.15%</f>
        <v>60.75</v>
      </c>
      <c r="H80" s="126">
        <f>D80*8.33%</f>
        <v>41.65</v>
      </c>
      <c r="I80" s="101">
        <f t="shared" ref="I80" si="2">SUM(E80:H80)</f>
        <v>894.4</v>
      </c>
      <c r="J80" s="101">
        <f>D80+I80</f>
        <v>1394.4</v>
      </c>
      <c r="L80" s="97">
        <v>1</v>
      </c>
      <c r="M80" s="100">
        <f>J80*L80</f>
        <v>1394.4</v>
      </c>
    </row>
    <row r="81" spans="2:13">
      <c r="B81" s="105" t="s">
        <v>196</v>
      </c>
      <c r="C81" s="114">
        <f>D81*12</f>
        <v>4200</v>
      </c>
      <c r="D81" s="114">
        <v>350</v>
      </c>
      <c r="E81" s="101">
        <f>C81/12</f>
        <v>350</v>
      </c>
      <c r="F81" s="126">
        <v>292</v>
      </c>
      <c r="G81" s="126">
        <f>D81*12.15%</f>
        <v>42.524999999999999</v>
      </c>
      <c r="H81" s="126">
        <f>D81*8.33%</f>
        <v>29.155000000000001</v>
      </c>
      <c r="I81" s="101">
        <f>SUM(E81:H81)</f>
        <v>713.68</v>
      </c>
      <c r="J81" s="101">
        <f>D81+I81</f>
        <v>1063.6799999999998</v>
      </c>
      <c r="L81" s="119">
        <v>1</v>
      </c>
      <c r="M81" s="118">
        <f>J81*L81</f>
        <v>1063.6799999999998</v>
      </c>
    </row>
    <row r="82" spans="2:13" ht="15.75" thickBot="1">
      <c r="B82" s="106" t="s">
        <v>197</v>
      </c>
      <c r="C82" s="115">
        <v>3600</v>
      </c>
      <c r="D82" s="115">
        <v>300</v>
      </c>
      <c r="E82" s="102">
        <f>C82/12</f>
        <v>300</v>
      </c>
      <c r="F82" s="127">
        <v>292</v>
      </c>
      <c r="G82" s="127">
        <f>D82*12.15%</f>
        <v>36.449999999999996</v>
      </c>
      <c r="H82" s="127">
        <f>D82*8.33%</f>
        <v>24.99</v>
      </c>
      <c r="I82" s="102">
        <f>SUM(E82:H82)</f>
        <v>653.44000000000005</v>
      </c>
      <c r="J82" s="102">
        <f>D82+I82</f>
        <v>953.44</v>
      </c>
      <c r="L82" s="98">
        <v>1</v>
      </c>
      <c r="M82" s="102">
        <f>L82*J81</f>
        <v>1063.6799999999998</v>
      </c>
    </row>
    <row r="83" spans="2:13" ht="15.75" thickBot="1"/>
    <row r="84" spans="2:13" ht="18" thickBot="1">
      <c r="B84" s="414" t="s">
        <v>198</v>
      </c>
      <c r="C84" s="415"/>
      <c r="D84" s="415"/>
      <c r="E84" s="415"/>
      <c r="F84" s="415"/>
      <c r="G84" s="415"/>
      <c r="H84" s="415"/>
      <c r="I84" s="416"/>
      <c r="M84" s="155">
        <f>SUM(M79:M83)</f>
        <v>6680</v>
      </c>
    </row>
    <row r="87" spans="2:13" ht="15.75" thickBot="1"/>
    <row r="88" spans="2:13" ht="45.75" customHeight="1" thickBot="1">
      <c r="B88" s="424" t="s">
        <v>199</v>
      </c>
      <c r="C88" s="425"/>
      <c r="D88" s="426"/>
    </row>
    <row r="89" spans="2:13" ht="15.75" thickBot="1"/>
    <row r="90" spans="2:13" ht="45.75" thickBot="1">
      <c r="B90" s="74" t="s">
        <v>123</v>
      </c>
      <c r="C90" s="149" t="s">
        <v>204</v>
      </c>
      <c r="D90" s="150" t="s">
        <v>213</v>
      </c>
      <c r="E90" s="130"/>
      <c r="F90" s="130"/>
      <c r="G90" s="56"/>
      <c r="H90" s="56"/>
      <c r="I90" s="56"/>
      <c r="J90" s="56"/>
    </row>
    <row r="91" spans="2:13" ht="15.75" thickBot="1">
      <c r="D91" s="130"/>
      <c r="E91" s="130"/>
      <c r="F91" s="130"/>
      <c r="G91" s="56"/>
      <c r="H91" s="56"/>
      <c r="I91" s="56"/>
      <c r="J91" s="56"/>
    </row>
    <row r="92" spans="2:13" ht="30">
      <c r="B92" s="138" t="s">
        <v>200</v>
      </c>
      <c r="C92" s="142">
        <f>720*30%</f>
        <v>216</v>
      </c>
      <c r="D92" s="145">
        <f>C92/C104</f>
        <v>5.2357783372255308E-2</v>
      </c>
      <c r="E92" s="130"/>
      <c r="F92" s="130"/>
      <c r="G92" s="56"/>
      <c r="H92" s="56"/>
      <c r="I92" s="56"/>
      <c r="J92" s="56"/>
    </row>
    <row r="93" spans="2:13" ht="30">
      <c r="B93" s="139" t="s">
        <v>201</v>
      </c>
      <c r="C93" s="143">
        <f>60*30%</f>
        <v>18</v>
      </c>
      <c r="D93" s="146">
        <f>C93/C104</f>
        <v>4.3631486143546096E-3</v>
      </c>
      <c r="E93" s="130"/>
      <c r="F93" s="130"/>
      <c r="G93" s="56"/>
      <c r="H93" s="56"/>
      <c r="I93" s="56"/>
      <c r="J93" s="56"/>
    </row>
    <row r="94" spans="2:13">
      <c r="B94" s="139" t="s">
        <v>202</v>
      </c>
      <c r="C94" s="143">
        <v>25</v>
      </c>
      <c r="D94" s="146">
        <f>C94/C104</f>
        <v>6.0599286310480689E-3</v>
      </c>
      <c r="E94" s="130"/>
      <c r="F94" s="130"/>
      <c r="G94" s="56"/>
      <c r="H94" s="56"/>
      <c r="I94" s="56"/>
      <c r="J94" s="56"/>
    </row>
    <row r="95" spans="2:13">
      <c r="B95" s="139" t="s">
        <v>203</v>
      </c>
      <c r="C95" s="143">
        <v>264</v>
      </c>
      <c r="D95" s="146">
        <f>C95/C104</f>
        <v>6.3992846343867607E-2</v>
      </c>
    </row>
    <row r="96" spans="2:13" ht="30">
      <c r="B96" s="139" t="s">
        <v>207</v>
      </c>
      <c r="C96" s="143">
        <f>PRÉSTAMO!D26</f>
        <v>1161.7311270357875</v>
      </c>
      <c r="D96" s="146">
        <f>C96/C104</f>
        <v>0.28160030873215636</v>
      </c>
    </row>
    <row r="97" spans="1:5">
      <c r="B97" s="139" t="s">
        <v>209</v>
      </c>
      <c r="C97" s="143">
        <v>1000</v>
      </c>
      <c r="D97" s="146">
        <f>C97/C104</f>
        <v>0.24239714524192274</v>
      </c>
    </row>
    <row r="98" spans="1:5" ht="30">
      <c r="B98" s="139" t="s">
        <v>210</v>
      </c>
      <c r="C98" s="143">
        <v>1000</v>
      </c>
      <c r="D98" s="146">
        <f>C98/C104</f>
        <v>0.24239714524192274</v>
      </c>
    </row>
    <row r="99" spans="1:5">
      <c r="B99" s="140" t="s">
        <v>211</v>
      </c>
      <c r="C99" s="143">
        <v>80.73</v>
      </c>
      <c r="D99" s="146">
        <f>C99/C104</f>
        <v>1.9568721535380425E-2</v>
      </c>
    </row>
    <row r="100" spans="1:5">
      <c r="B100" s="139" t="s">
        <v>212</v>
      </c>
      <c r="C100" s="143">
        <v>360</v>
      </c>
      <c r="D100" s="146">
        <f>C100/C104</f>
        <v>8.7262972287092191E-2</v>
      </c>
    </row>
    <row r="101" spans="1:5">
      <c r="B101" s="139"/>
      <c r="C101" s="143"/>
      <c r="D101" s="147"/>
    </row>
    <row r="102" spans="1:5" ht="15.75" thickBot="1">
      <c r="B102" s="141"/>
      <c r="C102" s="144"/>
      <c r="D102" s="148"/>
    </row>
    <row r="103" spans="1:5" ht="15.75" thickBot="1"/>
    <row r="104" spans="1:5" ht="18" thickBot="1">
      <c r="B104" s="156" t="s">
        <v>205</v>
      </c>
      <c r="C104" s="155">
        <f>SUM(C92:C103)</f>
        <v>4125.4611270357873</v>
      </c>
      <c r="D104" s="157">
        <f>SUM(D92:D103)</f>
        <v>1</v>
      </c>
    </row>
    <row r="106" spans="1:5">
      <c r="A106" t="s">
        <v>208</v>
      </c>
    </row>
    <row r="108" spans="1:5" ht="19.5">
      <c r="A108" s="410" t="s">
        <v>214</v>
      </c>
      <c r="B108" s="410"/>
      <c r="C108" s="410"/>
      <c r="D108" s="410"/>
      <c r="E108" s="410"/>
    </row>
    <row r="111" spans="1:5">
      <c r="B111" t="s">
        <v>215</v>
      </c>
      <c r="C111" s="56">
        <f>M84</f>
        <v>6680</v>
      </c>
    </row>
    <row r="112" spans="1:5">
      <c r="B112" t="s">
        <v>216</v>
      </c>
      <c r="C112" s="56">
        <f>C104</f>
        <v>4125.4611270357873</v>
      </c>
    </row>
    <row r="113" spans="1:7" ht="17.25">
      <c r="B113" s="116" t="s">
        <v>11</v>
      </c>
      <c r="C113" s="117">
        <f>SUM(C111:C112)</f>
        <v>10805.461127035787</v>
      </c>
    </row>
    <row r="115" spans="1:7" ht="19.5">
      <c r="A115" s="423" t="s">
        <v>217</v>
      </c>
      <c r="B115" s="423"/>
      <c r="C115" s="423"/>
      <c r="D115" s="423"/>
      <c r="E115" s="423"/>
    </row>
    <row r="118" spans="1:7">
      <c r="B118" s="427" t="s">
        <v>218</v>
      </c>
      <c r="C118" s="427"/>
      <c r="D118" s="427"/>
      <c r="E118" s="427"/>
      <c r="F118" s="427"/>
      <c r="G118" s="427"/>
    </row>
    <row r="119" spans="1:7" ht="15.75" thickBot="1"/>
    <row r="120" spans="1:7" ht="45.75" thickBot="1">
      <c r="B120" s="15" t="s">
        <v>123</v>
      </c>
      <c r="C120" s="15" t="s">
        <v>122</v>
      </c>
      <c r="D120" s="15" t="s">
        <v>219</v>
      </c>
      <c r="E120" s="15" t="s">
        <v>10</v>
      </c>
      <c r="F120" s="15" t="s">
        <v>220</v>
      </c>
      <c r="G120" s="158"/>
    </row>
    <row r="121" spans="1:7" ht="15.75" thickBot="1"/>
    <row r="122" spans="1:7" ht="30">
      <c r="B122" s="159" t="s">
        <v>221</v>
      </c>
      <c r="C122" s="49">
        <v>2</v>
      </c>
      <c r="D122" s="160" t="s">
        <v>222</v>
      </c>
      <c r="E122" s="161" t="s">
        <v>223</v>
      </c>
      <c r="F122" s="161">
        <v>240</v>
      </c>
    </row>
    <row r="123" spans="1:7" ht="15.75" thickBot="1">
      <c r="B123" s="29" t="s">
        <v>225</v>
      </c>
      <c r="C123" s="98">
        <v>1000</v>
      </c>
      <c r="D123" s="98" t="s">
        <v>224</v>
      </c>
      <c r="E123" s="162">
        <v>50</v>
      </c>
      <c r="F123" s="162">
        <v>50</v>
      </c>
    </row>
    <row r="124" spans="1:7" ht="15.75" thickBot="1">
      <c r="F124" s="56"/>
    </row>
    <row r="125" spans="1:7" ht="15.75" thickBot="1">
      <c r="B125" s="392" t="s">
        <v>11</v>
      </c>
      <c r="C125" s="393"/>
      <c r="D125" s="393"/>
      <c r="E125" s="394"/>
      <c r="F125" s="95">
        <v>290</v>
      </c>
    </row>
    <row r="128" spans="1:7" ht="19.5">
      <c r="A128" s="423" t="s">
        <v>226</v>
      </c>
      <c r="B128" s="423"/>
      <c r="C128" s="423"/>
      <c r="D128" s="423"/>
      <c r="E128" s="423"/>
    </row>
    <row r="129" spans="2:3" ht="15.75" thickBot="1"/>
    <row r="130" spans="2:3" ht="18" thickBot="1">
      <c r="B130" s="163" t="s">
        <v>11</v>
      </c>
      <c r="C130" s="164">
        <v>290</v>
      </c>
    </row>
  </sheetData>
  <mergeCells count="18">
    <mergeCell ref="B125:E125"/>
    <mergeCell ref="A128:E128"/>
    <mergeCell ref="B88:D88"/>
    <mergeCell ref="A108:E108"/>
    <mergeCell ref="A115:E115"/>
    <mergeCell ref="B118:G118"/>
    <mergeCell ref="A72:E72"/>
    <mergeCell ref="B76:I76"/>
    <mergeCell ref="B84:I84"/>
    <mergeCell ref="B52:I52"/>
    <mergeCell ref="B42:C42"/>
    <mergeCell ref="B43:C43"/>
    <mergeCell ref="B45:C45"/>
    <mergeCell ref="A2:D2"/>
    <mergeCell ref="B8:E8"/>
    <mergeCell ref="A48:D48"/>
    <mergeCell ref="A5:D5"/>
    <mergeCell ref="M16:O1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B3:J7"/>
  <sheetViews>
    <sheetView workbookViewId="0">
      <selection activeCell="H10" sqref="H10"/>
    </sheetView>
  </sheetViews>
  <sheetFormatPr baseColWidth="10" defaultRowHeight="15"/>
  <cols>
    <col min="2" max="2" width="23.42578125" customWidth="1"/>
    <col min="4" max="4" width="11.5703125" bestFit="1" customWidth="1"/>
    <col min="6" max="6" width="13" bestFit="1" customWidth="1"/>
    <col min="8" max="8" width="14.140625" customWidth="1"/>
    <col min="10" max="10" width="12" bestFit="1" customWidth="1"/>
  </cols>
  <sheetData>
    <row r="3" spans="2:10" ht="45">
      <c r="C3" s="346" t="s">
        <v>9</v>
      </c>
      <c r="D3" s="346" t="s">
        <v>310</v>
      </c>
      <c r="E3" s="341"/>
      <c r="G3" s="341"/>
      <c r="H3" s="346" t="s">
        <v>312</v>
      </c>
      <c r="I3" s="346" t="s">
        <v>313</v>
      </c>
      <c r="J3" s="346" t="s">
        <v>314</v>
      </c>
    </row>
    <row r="4" spans="2:10" ht="30">
      <c r="B4" s="346" t="s">
        <v>307</v>
      </c>
      <c r="C4" s="306">
        <v>20</v>
      </c>
      <c r="D4" s="342">
        <v>480</v>
      </c>
    </row>
    <row r="5" spans="2:10">
      <c r="B5" s="347" t="s">
        <v>309</v>
      </c>
      <c r="C5" s="306">
        <v>5</v>
      </c>
      <c r="D5" s="342">
        <v>420</v>
      </c>
      <c r="G5" s="348" t="s">
        <v>311</v>
      </c>
      <c r="H5" s="344">
        <v>118536</v>
      </c>
      <c r="I5" s="14"/>
      <c r="J5" s="14"/>
    </row>
    <row r="6" spans="2:10">
      <c r="B6" s="347" t="s">
        <v>308</v>
      </c>
      <c r="C6" s="306">
        <v>10</v>
      </c>
      <c r="D6" s="342">
        <v>650</v>
      </c>
      <c r="H6" s="344"/>
      <c r="I6" s="14"/>
      <c r="J6" s="14"/>
    </row>
    <row r="7" spans="2:10">
      <c r="D7" s="343">
        <f>SUM(D4:D6)</f>
        <v>1550</v>
      </c>
      <c r="E7" s="294"/>
      <c r="H7" s="343">
        <f>H5-D7</f>
        <v>116986</v>
      </c>
      <c r="I7" s="345">
        <v>0.59</v>
      </c>
      <c r="J7" s="343">
        <f>H7*I7</f>
        <v>69021.739999999991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L32"/>
  <sheetViews>
    <sheetView topLeftCell="A12" workbookViewId="0">
      <selection activeCell="C33" sqref="C33"/>
    </sheetView>
  </sheetViews>
  <sheetFormatPr baseColWidth="10" defaultRowHeight="15"/>
  <cols>
    <col min="2" max="2" width="27.85546875" customWidth="1"/>
    <col min="5" max="5" width="20.140625" customWidth="1"/>
    <col min="6" max="6" width="17" customWidth="1"/>
  </cols>
  <sheetData>
    <row r="2" spans="2:12" ht="17.25">
      <c r="B2" s="428" t="s">
        <v>233</v>
      </c>
      <c r="C2" s="428"/>
      <c r="D2" s="428"/>
      <c r="E2" s="428"/>
      <c r="F2" s="428"/>
      <c r="G2" s="428"/>
      <c r="H2" s="428"/>
      <c r="I2" s="428"/>
      <c r="J2" s="428"/>
      <c r="K2" s="428"/>
    </row>
    <row r="3" spans="2:12" ht="15.75" thickBot="1"/>
    <row r="4" spans="2:12" ht="30.75" thickBot="1">
      <c r="B4" s="175" t="s">
        <v>121</v>
      </c>
      <c r="C4" s="175" t="s">
        <v>231</v>
      </c>
      <c r="D4" s="74" t="s">
        <v>232</v>
      </c>
      <c r="E4" s="110" t="s">
        <v>240</v>
      </c>
      <c r="F4" s="74" t="s">
        <v>234</v>
      </c>
      <c r="G4" s="149" t="s">
        <v>235</v>
      </c>
      <c r="H4" s="176" t="s">
        <v>236</v>
      </c>
      <c r="I4" s="74" t="s">
        <v>237</v>
      </c>
      <c r="J4" s="74" t="s">
        <v>238</v>
      </c>
      <c r="K4" s="137" t="s">
        <v>239</v>
      </c>
      <c r="L4" s="129"/>
    </row>
    <row r="6" spans="2:12">
      <c r="B6" s="93" t="s">
        <v>227</v>
      </c>
      <c r="C6" s="94">
        <f>ACTIVOS!E33</f>
        <v>1094</v>
      </c>
      <c r="D6" s="174">
        <v>10</v>
      </c>
      <c r="E6" s="94">
        <f>C6/D6</f>
        <v>109.4</v>
      </c>
      <c r="F6" s="94">
        <f>E6</f>
        <v>109.4</v>
      </c>
      <c r="G6" s="94">
        <f t="shared" ref="G6:J6" si="0">F6</f>
        <v>109.4</v>
      </c>
      <c r="H6" s="94">
        <f t="shared" si="0"/>
        <v>109.4</v>
      </c>
      <c r="I6" s="94">
        <f t="shared" si="0"/>
        <v>109.4</v>
      </c>
      <c r="J6" s="94">
        <f t="shared" si="0"/>
        <v>109.4</v>
      </c>
      <c r="K6" s="94">
        <f>C6-F6-G6-H6-I6-J6</f>
        <v>547.00000000000011</v>
      </c>
    </row>
    <row r="7" spans="2:12">
      <c r="B7" s="93" t="s">
        <v>228</v>
      </c>
      <c r="C7" s="94">
        <f>ACTIVOS!E22</f>
        <v>2691</v>
      </c>
      <c r="D7" s="174">
        <v>3</v>
      </c>
      <c r="E7" s="94">
        <f>C7/D7</f>
        <v>897</v>
      </c>
      <c r="F7" s="94">
        <f>E7</f>
        <v>897</v>
      </c>
      <c r="G7" s="94">
        <f>F7</f>
        <v>897</v>
      </c>
      <c r="H7" s="94">
        <f>G7</f>
        <v>897</v>
      </c>
      <c r="I7" s="93"/>
      <c r="J7" s="93"/>
      <c r="K7" s="94">
        <f t="shared" ref="K7:K8" si="1">C7-F7-G7-H7-I7-J7</f>
        <v>0</v>
      </c>
    </row>
    <row r="8" spans="2:12">
      <c r="B8" s="93" t="s">
        <v>229</v>
      </c>
      <c r="C8" s="94">
        <f>ACTIVOS!E53</f>
        <v>2332.69</v>
      </c>
      <c r="D8" s="174">
        <v>10</v>
      </c>
      <c r="E8" s="94">
        <f>C8/D8</f>
        <v>233.26900000000001</v>
      </c>
      <c r="F8" s="94">
        <f>E8</f>
        <v>233.26900000000001</v>
      </c>
      <c r="G8" s="94">
        <f t="shared" ref="G8:J8" si="2">F8</f>
        <v>233.26900000000001</v>
      </c>
      <c r="H8" s="94">
        <f t="shared" si="2"/>
        <v>233.26900000000001</v>
      </c>
      <c r="I8" s="94">
        <f t="shared" si="2"/>
        <v>233.26900000000001</v>
      </c>
      <c r="J8" s="94">
        <f t="shared" si="2"/>
        <v>233.26900000000001</v>
      </c>
      <c r="K8" s="94">
        <f t="shared" si="1"/>
        <v>1166.3450000000003</v>
      </c>
    </row>
    <row r="9" spans="2:12" ht="15.75" thickBot="1">
      <c r="C9" s="56"/>
      <c r="D9" s="56"/>
    </row>
    <row r="10" spans="2:12" ht="15.75" thickBot="1">
      <c r="B10" s="3" t="s">
        <v>230</v>
      </c>
      <c r="C10" s="55">
        <f>SUM(C6:C9)</f>
        <v>6117.6900000000005</v>
      </c>
      <c r="D10" s="56"/>
    </row>
    <row r="12" spans="2:12" ht="15.75" thickBot="1"/>
    <row r="13" spans="2:12" ht="45.75" thickBot="1">
      <c r="B13" s="330" t="s">
        <v>276</v>
      </c>
      <c r="F13" s="325" t="s">
        <v>240</v>
      </c>
      <c r="G13" s="326" t="s">
        <v>234</v>
      </c>
      <c r="H13" s="327" t="s">
        <v>235</v>
      </c>
      <c r="I13" s="328" t="s">
        <v>236</v>
      </c>
      <c r="J13" s="326" t="s">
        <v>237</v>
      </c>
      <c r="K13" s="326" t="s">
        <v>238</v>
      </c>
      <c r="L13" s="329" t="s">
        <v>239</v>
      </c>
    </row>
    <row r="14" spans="2:12">
      <c r="B14" s="28" t="s">
        <v>45</v>
      </c>
      <c r="C14" s="31">
        <v>3</v>
      </c>
      <c r="D14" s="32">
        <v>536</v>
      </c>
      <c r="E14" s="33">
        <v>1608</v>
      </c>
      <c r="F14" s="323">
        <f>E14/10</f>
        <v>160.80000000000001</v>
      </c>
      <c r="G14" s="271">
        <f>F14</f>
        <v>160.80000000000001</v>
      </c>
      <c r="H14" s="271">
        <f t="shared" ref="H14:K14" si="3">G14</f>
        <v>160.80000000000001</v>
      </c>
      <c r="I14" s="271">
        <f t="shared" si="3"/>
        <v>160.80000000000001</v>
      </c>
      <c r="J14" s="271">
        <f t="shared" si="3"/>
        <v>160.80000000000001</v>
      </c>
      <c r="K14" s="271">
        <f t="shared" si="3"/>
        <v>160.80000000000001</v>
      </c>
      <c r="L14" s="271">
        <f>E14-G14-H14-I14-J14-K14</f>
        <v>804.00000000000023</v>
      </c>
    </row>
    <row r="15" spans="2:12">
      <c r="B15" s="34" t="s">
        <v>46</v>
      </c>
      <c r="C15" s="35">
        <v>2</v>
      </c>
      <c r="D15" s="36">
        <v>499</v>
      </c>
      <c r="E15" s="37">
        <v>998</v>
      </c>
      <c r="F15" s="324">
        <f t="shared" ref="F15:F16" si="4">E15/10</f>
        <v>99.8</v>
      </c>
      <c r="G15" s="270">
        <f t="shared" ref="G15:K15" si="5">F15</f>
        <v>99.8</v>
      </c>
      <c r="H15" s="270">
        <f t="shared" si="5"/>
        <v>99.8</v>
      </c>
      <c r="I15" s="270">
        <f t="shared" si="5"/>
        <v>99.8</v>
      </c>
      <c r="J15" s="270">
        <f t="shared" si="5"/>
        <v>99.8</v>
      </c>
      <c r="K15" s="270">
        <f t="shared" si="5"/>
        <v>99.8</v>
      </c>
      <c r="L15" s="270">
        <f t="shared" ref="L15:L16" si="6">E15-G15-H15-I15-J15-K15</f>
        <v>499.00000000000017</v>
      </c>
    </row>
    <row r="16" spans="2:12" ht="15.75" thickBot="1">
      <c r="B16" s="29" t="s">
        <v>47</v>
      </c>
      <c r="C16" s="38">
        <v>1</v>
      </c>
      <c r="D16" s="39">
        <v>85</v>
      </c>
      <c r="E16" s="40">
        <v>85</v>
      </c>
      <c r="F16" s="324">
        <f t="shared" si="4"/>
        <v>8.5</v>
      </c>
      <c r="G16" s="270">
        <f t="shared" ref="G16:K16" si="7">F16</f>
        <v>8.5</v>
      </c>
      <c r="H16" s="270">
        <f t="shared" si="7"/>
        <v>8.5</v>
      </c>
      <c r="I16" s="270">
        <f t="shared" si="7"/>
        <v>8.5</v>
      </c>
      <c r="J16" s="270">
        <f t="shared" si="7"/>
        <v>8.5</v>
      </c>
      <c r="K16" s="270">
        <f t="shared" si="7"/>
        <v>8.5</v>
      </c>
      <c r="L16" s="270">
        <f t="shared" si="6"/>
        <v>42.5</v>
      </c>
    </row>
    <row r="17" spans="2:12" ht="15.75" thickBot="1">
      <c r="B17" s="331" t="s">
        <v>277</v>
      </c>
    </row>
    <row r="18" spans="2:12">
      <c r="B18" s="28" t="s">
        <v>49</v>
      </c>
      <c r="C18" s="42">
        <v>1</v>
      </c>
      <c r="D18" s="43">
        <v>60</v>
      </c>
      <c r="E18" s="43">
        <f>D18*C18</f>
        <v>60</v>
      </c>
      <c r="F18" s="308">
        <f>E18/3</f>
        <v>20</v>
      </c>
      <c r="G18" s="94">
        <f>F18</f>
        <v>20</v>
      </c>
      <c r="H18" s="94">
        <f t="shared" ref="H18:I18" si="8">G18</f>
        <v>20</v>
      </c>
      <c r="I18" s="94">
        <f t="shared" si="8"/>
        <v>20</v>
      </c>
      <c r="J18" s="94"/>
      <c r="K18" s="94"/>
      <c r="L18" s="94">
        <f>E18-G18-H18-I18</f>
        <v>0</v>
      </c>
    </row>
    <row r="19" spans="2:12">
      <c r="B19" s="34" t="s">
        <v>50</v>
      </c>
      <c r="C19" s="44">
        <v>2</v>
      </c>
      <c r="D19" s="45">
        <v>250</v>
      </c>
      <c r="E19" s="45">
        <f t="shared" ref="E19:E21" si="9">D19*C19</f>
        <v>500</v>
      </c>
      <c r="F19" s="308">
        <f t="shared" ref="F19:F21" si="10">E19/3</f>
        <v>166.66666666666666</v>
      </c>
      <c r="G19" s="94">
        <f t="shared" ref="G19:I19" si="11">F19</f>
        <v>166.66666666666666</v>
      </c>
      <c r="H19" s="94">
        <f t="shared" si="11"/>
        <v>166.66666666666666</v>
      </c>
      <c r="I19" s="94">
        <f t="shared" si="11"/>
        <v>166.66666666666666</v>
      </c>
      <c r="J19" s="94"/>
      <c r="K19" s="94"/>
      <c r="L19" s="94">
        <f t="shared" ref="L19:L21" si="12">E19-G19-H19-I19</f>
        <v>0</v>
      </c>
    </row>
    <row r="20" spans="2:12">
      <c r="B20" s="34" t="s">
        <v>51</v>
      </c>
      <c r="C20" s="44">
        <v>6</v>
      </c>
      <c r="D20" s="45">
        <v>42</v>
      </c>
      <c r="E20" s="45">
        <f t="shared" si="9"/>
        <v>252</v>
      </c>
      <c r="F20" s="308">
        <f t="shared" si="10"/>
        <v>84</v>
      </c>
      <c r="G20" s="94">
        <f t="shared" ref="G20:I20" si="13">F20</f>
        <v>84</v>
      </c>
      <c r="H20" s="94">
        <f t="shared" si="13"/>
        <v>84</v>
      </c>
      <c r="I20" s="94">
        <f t="shared" si="13"/>
        <v>84</v>
      </c>
      <c r="J20" s="94"/>
      <c r="K20" s="94"/>
      <c r="L20" s="94">
        <f t="shared" si="12"/>
        <v>0</v>
      </c>
    </row>
    <row r="21" spans="2:12" ht="15.75" thickBot="1">
      <c r="B21" s="29" t="s">
        <v>52</v>
      </c>
      <c r="C21" s="46">
        <v>3</v>
      </c>
      <c r="D21" s="47">
        <v>94</v>
      </c>
      <c r="E21" s="47">
        <f t="shared" si="9"/>
        <v>282</v>
      </c>
      <c r="F21" s="308">
        <f t="shared" si="10"/>
        <v>94</v>
      </c>
      <c r="G21" s="94">
        <f t="shared" ref="G21:I21" si="14">F21</f>
        <v>94</v>
      </c>
      <c r="H21" s="94">
        <f t="shared" si="14"/>
        <v>94</v>
      </c>
      <c r="I21" s="94">
        <f t="shared" si="14"/>
        <v>94</v>
      </c>
      <c r="J21" s="94"/>
      <c r="K21" s="94"/>
      <c r="L21" s="94">
        <f t="shared" si="12"/>
        <v>0</v>
      </c>
    </row>
    <row r="22" spans="2:12" ht="15.75" thickBot="1">
      <c r="B22" s="331" t="s">
        <v>278</v>
      </c>
    </row>
    <row r="23" spans="2:12">
      <c r="B23" s="28" t="s">
        <v>54</v>
      </c>
      <c r="C23" s="49">
        <v>1</v>
      </c>
      <c r="D23" s="43">
        <v>350</v>
      </c>
      <c r="E23" s="43">
        <f>D23*C23</f>
        <v>350</v>
      </c>
      <c r="F23" s="308">
        <f>E23/10</f>
        <v>35</v>
      </c>
      <c r="G23" s="94">
        <f>F23</f>
        <v>35</v>
      </c>
      <c r="H23" s="94">
        <f t="shared" ref="H23:K23" si="15">G23</f>
        <v>35</v>
      </c>
      <c r="I23" s="94">
        <f t="shared" si="15"/>
        <v>35</v>
      </c>
      <c r="J23" s="94">
        <f t="shared" si="15"/>
        <v>35</v>
      </c>
      <c r="K23" s="94">
        <f t="shared" si="15"/>
        <v>35</v>
      </c>
      <c r="L23" s="94">
        <f>E23-G23-H23-I23-J23-K23</f>
        <v>175</v>
      </c>
    </row>
    <row r="24" spans="2:12">
      <c r="B24" s="34" t="s">
        <v>55</v>
      </c>
      <c r="C24" s="50">
        <v>1</v>
      </c>
      <c r="D24" s="45">
        <v>100</v>
      </c>
      <c r="E24" s="45">
        <f t="shared" ref="E24:E29" si="16">D24*C24</f>
        <v>100</v>
      </c>
      <c r="F24" s="308">
        <f t="shared" ref="F24:F29" si="17">E24/10</f>
        <v>10</v>
      </c>
      <c r="G24" s="94">
        <f t="shared" ref="G24:K24" si="18">F24</f>
        <v>10</v>
      </c>
      <c r="H24" s="94">
        <f t="shared" si="18"/>
        <v>10</v>
      </c>
      <c r="I24" s="94">
        <f t="shared" si="18"/>
        <v>10</v>
      </c>
      <c r="J24" s="94">
        <f t="shared" si="18"/>
        <v>10</v>
      </c>
      <c r="K24" s="94">
        <f t="shared" si="18"/>
        <v>10</v>
      </c>
      <c r="L24" s="94">
        <f t="shared" ref="L24:L29" si="19">E24-G24-H24-I24-J24-K24</f>
        <v>50</v>
      </c>
    </row>
    <row r="25" spans="2:12">
      <c r="B25" s="34" t="s">
        <v>56</v>
      </c>
      <c r="C25" s="50">
        <v>1</v>
      </c>
      <c r="D25" s="45">
        <v>140</v>
      </c>
      <c r="E25" s="45">
        <f t="shared" si="16"/>
        <v>140</v>
      </c>
      <c r="F25" s="308">
        <f t="shared" si="17"/>
        <v>14</v>
      </c>
      <c r="G25" s="94">
        <f t="shared" ref="G25:K25" si="20">F25</f>
        <v>14</v>
      </c>
      <c r="H25" s="94">
        <f t="shared" si="20"/>
        <v>14</v>
      </c>
      <c r="I25" s="94">
        <f t="shared" si="20"/>
        <v>14</v>
      </c>
      <c r="J25" s="94">
        <f t="shared" si="20"/>
        <v>14</v>
      </c>
      <c r="K25" s="94">
        <f t="shared" si="20"/>
        <v>14</v>
      </c>
      <c r="L25" s="94">
        <f t="shared" si="19"/>
        <v>70</v>
      </c>
    </row>
    <row r="26" spans="2:12">
      <c r="B26" s="34" t="s">
        <v>57</v>
      </c>
      <c r="C26" s="50">
        <v>1</v>
      </c>
      <c r="D26" s="45">
        <v>150</v>
      </c>
      <c r="E26" s="45">
        <f t="shared" si="16"/>
        <v>150</v>
      </c>
      <c r="F26" s="308">
        <f t="shared" si="17"/>
        <v>15</v>
      </c>
      <c r="G26" s="94">
        <f t="shared" ref="G26:K26" si="21">F26</f>
        <v>15</v>
      </c>
      <c r="H26" s="94">
        <f t="shared" si="21"/>
        <v>15</v>
      </c>
      <c r="I26" s="94">
        <f t="shared" si="21"/>
        <v>15</v>
      </c>
      <c r="J26" s="94">
        <f t="shared" si="21"/>
        <v>15</v>
      </c>
      <c r="K26" s="94">
        <f t="shared" si="21"/>
        <v>15</v>
      </c>
      <c r="L26" s="94">
        <f t="shared" si="19"/>
        <v>75</v>
      </c>
    </row>
    <row r="27" spans="2:12">
      <c r="B27" s="34" t="s">
        <v>60</v>
      </c>
      <c r="C27" s="50">
        <v>2</v>
      </c>
      <c r="D27" s="45">
        <v>160</v>
      </c>
      <c r="E27" s="45">
        <f t="shared" si="16"/>
        <v>320</v>
      </c>
      <c r="F27" s="308">
        <f t="shared" si="17"/>
        <v>32</v>
      </c>
      <c r="G27" s="94">
        <f t="shared" ref="G27:K27" si="22">F27</f>
        <v>32</v>
      </c>
      <c r="H27" s="94">
        <f t="shared" si="22"/>
        <v>32</v>
      </c>
      <c r="I27" s="94">
        <f t="shared" si="22"/>
        <v>32</v>
      </c>
      <c r="J27" s="94">
        <f t="shared" si="22"/>
        <v>32</v>
      </c>
      <c r="K27" s="94">
        <f t="shared" si="22"/>
        <v>32</v>
      </c>
      <c r="L27" s="94">
        <f t="shared" si="19"/>
        <v>160</v>
      </c>
    </row>
    <row r="28" spans="2:12">
      <c r="B28" s="34" t="s">
        <v>62</v>
      </c>
      <c r="C28" s="50">
        <v>1</v>
      </c>
      <c r="D28" s="45">
        <v>10</v>
      </c>
      <c r="E28" s="45">
        <f t="shared" si="16"/>
        <v>10</v>
      </c>
      <c r="F28" s="308">
        <f t="shared" si="17"/>
        <v>1</v>
      </c>
      <c r="G28" s="94">
        <f t="shared" ref="G28:K28" si="23">F28</f>
        <v>1</v>
      </c>
      <c r="H28" s="94">
        <f t="shared" si="23"/>
        <v>1</v>
      </c>
      <c r="I28" s="94">
        <f t="shared" si="23"/>
        <v>1</v>
      </c>
      <c r="J28" s="94">
        <f t="shared" si="23"/>
        <v>1</v>
      </c>
      <c r="K28" s="94">
        <f t="shared" si="23"/>
        <v>1</v>
      </c>
      <c r="L28" s="94">
        <f t="shared" si="19"/>
        <v>5</v>
      </c>
    </row>
    <row r="29" spans="2:12" ht="15.75" thickBot="1">
      <c r="B29" s="29" t="s">
        <v>64</v>
      </c>
      <c r="C29" s="54">
        <v>1</v>
      </c>
      <c r="D29" s="47">
        <v>383.61</v>
      </c>
      <c r="E29" s="47">
        <f t="shared" si="16"/>
        <v>383.61</v>
      </c>
      <c r="F29" s="308">
        <f t="shared" si="17"/>
        <v>38.361000000000004</v>
      </c>
      <c r="G29" s="94">
        <f t="shared" ref="G29:K30" si="24">F29</f>
        <v>38.361000000000004</v>
      </c>
      <c r="H29" s="94">
        <f t="shared" si="24"/>
        <v>38.361000000000004</v>
      </c>
      <c r="I29" s="94">
        <f t="shared" si="24"/>
        <v>38.361000000000004</v>
      </c>
      <c r="J29" s="94">
        <f t="shared" si="24"/>
        <v>38.361000000000004</v>
      </c>
      <c r="K29" s="94">
        <f t="shared" si="24"/>
        <v>38.361000000000004</v>
      </c>
      <c r="L29" s="94">
        <f t="shared" si="19"/>
        <v>191.80500000000006</v>
      </c>
    </row>
    <row r="30" spans="2:12">
      <c r="F30" s="270">
        <f>SUM(F14:F29)</f>
        <v>779.12766666666664</v>
      </c>
      <c r="G30" s="288">
        <f>SUM(G14:G29)</f>
        <v>779.12766666666664</v>
      </c>
      <c r="H30" s="288">
        <f t="shared" si="24"/>
        <v>779.12766666666664</v>
      </c>
      <c r="I30" s="288">
        <f t="shared" si="24"/>
        <v>779.12766666666664</v>
      </c>
      <c r="J30" s="288">
        <f>SUM(J14:J29)</f>
        <v>414.46100000000001</v>
      </c>
      <c r="K30" s="288">
        <f>SUM(K14:K29)</f>
        <v>414.46100000000001</v>
      </c>
      <c r="L30" s="93"/>
    </row>
    <row r="32" spans="2:12">
      <c r="B32" s="30" t="s">
        <v>299</v>
      </c>
      <c r="F32" s="281">
        <f>F30/12</f>
        <v>64.927305555555549</v>
      </c>
    </row>
  </sheetData>
  <mergeCells count="1">
    <mergeCell ref="B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507"/>
  <sheetViews>
    <sheetView workbookViewId="0">
      <selection activeCell="O29" sqref="O29"/>
    </sheetView>
  </sheetViews>
  <sheetFormatPr baseColWidth="10" defaultRowHeight="15"/>
  <cols>
    <col min="1" max="1" width="0.28515625" style="177" customWidth="1"/>
    <col min="2" max="2" width="3.42578125" style="178" customWidth="1"/>
    <col min="3" max="3" width="12.28515625" style="181" customWidth="1"/>
    <col min="4" max="4" width="15.28515625" style="181" customWidth="1"/>
    <col min="5" max="5" width="16.28515625" style="181" customWidth="1"/>
    <col min="6" max="6" width="14.42578125" style="190" customWidth="1"/>
    <col min="7" max="7" width="16.5703125" style="190" customWidth="1"/>
    <col min="8" max="8" width="13.85546875" style="190" customWidth="1"/>
    <col min="9" max="9" width="2.85546875" style="178" customWidth="1"/>
    <col min="10" max="10" width="18.85546875" style="190" hidden="1" customWidth="1"/>
    <col min="11" max="11" width="0.42578125" style="181" hidden="1" customWidth="1"/>
    <col min="12" max="13" width="11.42578125" style="181" hidden="1" customWidth="1"/>
    <col min="14" max="14" width="13.85546875" style="181" customWidth="1"/>
    <col min="15" max="256" width="11.42578125" style="181"/>
    <col min="257" max="257" width="0.28515625" style="181" customWidth="1"/>
    <col min="258" max="258" width="3.42578125" style="181" customWidth="1"/>
    <col min="259" max="259" width="12.28515625" style="181" customWidth="1"/>
    <col min="260" max="260" width="15.28515625" style="181" customWidth="1"/>
    <col min="261" max="261" width="16.28515625" style="181" customWidth="1"/>
    <col min="262" max="262" width="14.42578125" style="181" customWidth="1"/>
    <col min="263" max="263" width="16.5703125" style="181" customWidth="1"/>
    <col min="264" max="264" width="13.85546875" style="181" customWidth="1"/>
    <col min="265" max="265" width="2.85546875" style="181" customWidth="1"/>
    <col min="266" max="269" width="0" style="181" hidden="1" customWidth="1"/>
    <col min="270" max="270" width="13.85546875" style="181" customWidth="1"/>
    <col min="271" max="512" width="11.42578125" style="181"/>
    <col min="513" max="513" width="0.28515625" style="181" customWidth="1"/>
    <col min="514" max="514" width="3.42578125" style="181" customWidth="1"/>
    <col min="515" max="515" width="12.28515625" style="181" customWidth="1"/>
    <col min="516" max="516" width="15.28515625" style="181" customWidth="1"/>
    <col min="517" max="517" width="16.28515625" style="181" customWidth="1"/>
    <col min="518" max="518" width="14.42578125" style="181" customWidth="1"/>
    <col min="519" max="519" width="16.5703125" style="181" customWidth="1"/>
    <col min="520" max="520" width="13.85546875" style="181" customWidth="1"/>
    <col min="521" max="521" width="2.85546875" style="181" customWidth="1"/>
    <col min="522" max="525" width="0" style="181" hidden="1" customWidth="1"/>
    <col min="526" max="526" width="13.85546875" style="181" customWidth="1"/>
    <col min="527" max="768" width="11.42578125" style="181"/>
    <col min="769" max="769" width="0.28515625" style="181" customWidth="1"/>
    <col min="770" max="770" width="3.42578125" style="181" customWidth="1"/>
    <col min="771" max="771" width="12.28515625" style="181" customWidth="1"/>
    <col min="772" max="772" width="15.28515625" style="181" customWidth="1"/>
    <col min="773" max="773" width="16.28515625" style="181" customWidth="1"/>
    <col min="774" max="774" width="14.42578125" style="181" customWidth="1"/>
    <col min="775" max="775" width="16.5703125" style="181" customWidth="1"/>
    <col min="776" max="776" width="13.85546875" style="181" customWidth="1"/>
    <col min="777" max="777" width="2.85546875" style="181" customWidth="1"/>
    <col min="778" max="781" width="0" style="181" hidden="1" customWidth="1"/>
    <col min="782" max="782" width="13.85546875" style="181" customWidth="1"/>
    <col min="783" max="1024" width="11.42578125" style="181"/>
    <col min="1025" max="1025" width="0.28515625" style="181" customWidth="1"/>
    <col min="1026" max="1026" width="3.42578125" style="181" customWidth="1"/>
    <col min="1027" max="1027" width="12.28515625" style="181" customWidth="1"/>
    <col min="1028" max="1028" width="15.28515625" style="181" customWidth="1"/>
    <col min="1029" max="1029" width="16.28515625" style="181" customWidth="1"/>
    <col min="1030" max="1030" width="14.42578125" style="181" customWidth="1"/>
    <col min="1031" max="1031" width="16.5703125" style="181" customWidth="1"/>
    <col min="1032" max="1032" width="13.85546875" style="181" customWidth="1"/>
    <col min="1033" max="1033" width="2.85546875" style="181" customWidth="1"/>
    <col min="1034" max="1037" width="0" style="181" hidden="1" customWidth="1"/>
    <col min="1038" max="1038" width="13.85546875" style="181" customWidth="1"/>
    <col min="1039" max="1280" width="11.42578125" style="181"/>
    <col min="1281" max="1281" width="0.28515625" style="181" customWidth="1"/>
    <col min="1282" max="1282" width="3.42578125" style="181" customWidth="1"/>
    <col min="1283" max="1283" width="12.28515625" style="181" customWidth="1"/>
    <col min="1284" max="1284" width="15.28515625" style="181" customWidth="1"/>
    <col min="1285" max="1285" width="16.28515625" style="181" customWidth="1"/>
    <col min="1286" max="1286" width="14.42578125" style="181" customWidth="1"/>
    <col min="1287" max="1287" width="16.5703125" style="181" customWidth="1"/>
    <col min="1288" max="1288" width="13.85546875" style="181" customWidth="1"/>
    <col min="1289" max="1289" width="2.85546875" style="181" customWidth="1"/>
    <col min="1290" max="1293" width="0" style="181" hidden="1" customWidth="1"/>
    <col min="1294" max="1294" width="13.85546875" style="181" customWidth="1"/>
    <col min="1295" max="1536" width="11.42578125" style="181"/>
    <col min="1537" max="1537" width="0.28515625" style="181" customWidth="1"/>
    <col min="1538" max="1538" width="3.42578125" style="181" customWidth="1"/>
    <col min="1539" max="1539" width="12.28515625" style="181" customWidth="1"/>
    <col min="1540" max="1540" width="15.28515625" style="181" customWidth="1"/>
    <col min="1541" max="1541" width="16.28515625" style="181" customWidth="1"/>
    <col min="1542" max="1542" width="14.42578125" style="181" customWidth="1"/>
    <col min="1543" max="1543" width="16.5703125" style="181" customWidth="1"/>
    <col min="1544" max="1544" width="13.85546875" style="181" customWidth="1"/>
    <col min="1545" max="1545" width="2.85546875" style="181" customWidth="1"/>
    <col min="1546" max="1549" width="0" style="181" hidden="1" customWidth="1"/>
    <col min="1550" max="1550" width="13.85546875" style="181" customWidth="1"/>
    <col min="1551" max="1792" width="11.42578125" style="181"/>
    <col min="1793" max="1793" width="0.28515625" style="181" customWidth="1"/>
    <col min="1794" max="1794" width="3.42578125" style="181" customWidth="1"/>
    <col min="1795" max="1795" width="12.28515625" style="181" customWidth="1"/>
    <col min="1796" max="1796" width="15.28515625" style="181" customWidth="1"/>
    <col min="1797" max="1797" width="16.28515625" style="181" customWidth="1"/>
    <col min="1798" max="1798" width="14.42578125" style="181" customWidth="1"/>
    <col min="1799" max="1799" width="16.5703125" style="181" customWidth="1"/>
    <col min="1800" max="1800" width="13.85546875" style="181" customWidth="1"/>
    <col min="1801" max="1801" width="2.85546875" style="181" customWidth="1"/>
    <col min="1802" max="1805" width="0" style="181" hidden="1" customWidth="1"/>
    <col min="1806" max="1806" width="13.85546875" style="181" customWidth="1"/>
    <col min="1807" max="2048" width="11.42578125" style="181"/>
    <col min="2049" max="2049" width="0.28515625" style="181" customWidth="1"/>
    <col min="2050" max="2050" width="3.42578125" style="181" customWidth="1"/>
    <col min="2051" max="2051" width="12.28515625" style="181" customWidth="1"/>
    <col min="2052" max="2052" width="15.28515625" style="181" customWidth="1"/>
    <col min="2053" max="2053" width="16.28515625" style="181" customWidth="1"/>
    <col min="2054" max="2054" width="14.42578125" style="181" customWidth="1"/>
    <col min="2055" max="2055" width="16.5703125" style="181" customWidth="1"/>
    <col min="2056" max="2056" width="13.85546875" style="181" customWidth="1"/>
    <col min="2057" max="2057" width="2.85546875" style="181" customWidth="1"/>
    <col min="2058" max="2061" width="0" style="181" hidden="1" customWidth="1"/>
    <col min="2062" max="2062" width="13.85546875" style="181" customWidth="1"/>
    <col min="2063" max="2304" width="11.42578125" style="181"/>
    <col min="2305" max="2305" width="0.28515625" style="181" customWidth="1"/>
    <col min="2306" max="2306" width="3.42578125" style="181" customWidth="1"/>
    <col min="2307" max="2307" width="12.28515625" style="181" customWidth="1"/>
    <col min="2308" max="2308" width="15.28515625" style="181" customWidth="1"/>
    <col min="2309" max="2309" width="16.28515625" style="181" customWidth="1"/>
    <col min="2310" max="2310" width="14.42578125" style="181" customWidth="1"/>
    <col min="2311" max="2311" width="16.5703125" style="181" customWidth="1"/>
    <col min="2312" max="2312" width="13.85546875" style="181" customWidth="1"/>
    <col min="2313" max="2313" width="2.85546875" style="181" customWidth="1"/>
    <col min="2314" max="2317" width="0" style="181" hidden="1" customWidth="1"/>
    <col min="2318" max="2318" width="13.85546875" style="181" customWidth="1"/>
    <col min="2319" max="2560" width="11.42578125" style="181"/>
    <col min="2561" max="2561" width="0.28515625" style="181" customWidth="1"/>
    <col min="2562" max="2562" width="3.42578125" style="181" customWidth="1"/>
    <col min="2563" max="2563" width="12.28515625" style="181" customWidth="1"/>
    <col min="2564" max="2564" width="15.28515625" style="181" customWidth="1"/>
    <col min="2565" max="2565" width="16.28515625" style="181" customWidth="1"/>
    <col min="2566" max="2566" width="14.42578125" style="181" customWidth="1"/>
    <col min="2567" max="2567" width="16.5703125" style="181" customWidth="1"/>
    <col min="2568" max="2568" width="13.85546875" style="181" customWidth="1"/>
    <col min="2569" max="2569" width="2.85546875" style="181" customWidth="1"/>
    <col min="2570" max="2573" width="0" style="181" hidden="1" customWidth="1"/>
    <col min="2574" max="2574" width="13.85546875" style="181" customWidth="1"/>
    <col min="2575" max="2816" width="11.42578125" style="181"/>
    <col min="2817" max="2817" width="0.28515625" style="181" customWidth="1"/>
    <col min="2818" max="2818" width="3.42578125" style="181" customWidth="1"/>
    <col min="2819" max="2819" width="12.28515625" style="181" customWidth="1"/>
    <col min="2820" max="2820" width="15.28515625" style="181" customWidth="1"/>
    <col min="2821" max="2821" width="16.28515625" style="181" customWidth="1"/>
    <col min="2822" max="2822" width="14.42578125" style="181" customWidth="1"/>
    <col min="2823" max="2823" width="16.5703125" style="181" customWidth="1"/>
    <col min="2824" max="2824" width="13.85546875" style="181" customWidth="1"/>
    <col min="2825" max="2825" width="2.85546875" style="181" customWidth="1"/>
    <col min="2826" max="2829" width="0" style="181" hidden="1" customWidth="1"/>
    <col min="2830" max="2830" width="13.85546875" style="181" customWidth="1"/>
    <col min="2831" max="3072" width="11.42578125" style="181"/>
    <col min="3073" max="3073" width="0.28515625" style="181" customWidth="1"/>
    <col min="3074" max="3074" width="3.42578125" style="181" customWidth="1"/>
    <col min="3075" max="3075" width="12.28515625" style="181" customWidth="1"/>
    <col min="3076" max="3076" width="15.28515625" style="181" customWidth="1"/>
    <col min="3077" max="3077" width="16.28515625" style="181" customWidth="1"/>
    <col min="3078" max="3078" width="14.42578125" style="181" customWidth="1"/>
    <col min="3079" max="3079" width="16.5703125" style="181" customWidth="1"/>
    <col min="3080" max="3080" width="13.85546875" style="181" customWidth="1"/>
    <col min="3081" max="3081" width="2.85546875" style="181" customWidth="1"/>
    <col min="3082" max="3085" width="0" style="181" hidden="1" customWidth="1"/>
    <col min="3086" max="3086" width="13.85546875" style="181" customWidth="1"/>
    <col min="3087" max="3328" width="11.42578125" style="181"/>
    <col min="3329" max="3329" width="0.28515625" style="181" customWidth="1"/>
    <col min="3330" max="3330" width="3.42578125" style="181" customWidth="1"/>
    <col min="3331" max="3331" width="12.28515625" style="181" customWidth="1"/>
    <col min="3332" max="3332" width="15.28515625" style="181" customWidth="1"/>
    <col min="3333" max="3333" width="16.28515625" style="181" customWidth="1"/>
    <col min="3334" max="3334" width="14.42578125" style="181" customWidth="1"/>
    <col min="3335" max="3335" width="16.5703125" style="181" customWidth="1"/>
    <col min="3336" max="3336" width="13.85546875" style="181" customWidth="1"/>
    <col min="3337" max="3337" width="2.85546875" style="181" customWidth="1"/>
    <col min="3338" max="3341" width="0" style="181" hidden="1" customWidth="1"/>
    <col min="3342" max="3342" width="13.85546875" style="181" customWidth="1"/>
    <col min="3343" max="3584" width="11.42578125" style="181"/>
    <col min="3585" max="3585" width="0.28515625" style="181" customWidth="1"/>
    <col min="3586" max="3586" width="3.42578125" style="181" customWidth="1"/>
    <col min="3587" max="3587" width="12.28515625" style="181" customWidth="1"/>
    <col min="3588" max="3588" width="15.28515625" style="181" customWidth="1"/>
    <col min="3589" max="3589" width="16.28515625" style="181" customWidth="1"/>
    <col min="3590" max="3590" width="14.42578125" style="181" customWidth="1"/>
    <col min="3591" max="3591" width="16.5703125" style="181" customWidth="1"/>
    <col min="3592" max="3592" width="13.85546875" style="181" customWidth="1"/>
    <col min="3593" max="3593" width="2.85546875" style="181" customWidth="1"/>
    <col min="3594" max="3597" width="0" style="181" hidden="1" customWidth="1"/>
    <col min="3598" max="3598" width="13.85546875" style="181" customWidth="1"/>
    <col min="3599" max="3840" width="11.42578125" style="181"/>
    <col min="3841" max="3841" width="0.28515625" style="181" customWidth="1"/>
    <col min="3842" max="3842" width="3.42578125" style="181" customWidth="1"/>
    <col min="3843" max="3843" width="12.28515625" style="181" customWidth="1"/>
    <col min="3844" max="3844" width="15.28515625" style="181" customWidth="1"/>
    <col min="3845" max="3845" width="16.28515625" style="181" customWidth="1"/>
    <col min="3846" max="3846" width="14.42578125" style="181" customWidth="1"/>
    <col min="3847" max="3847" width="16.5703125" style="181" customWidth="1"/>
    <col min="3848" max="3848" width="13.85546875" style="181" customWidth="1"/>
    <col min="3849" max="3849" width="2.85546875" style="181" customWidth="1"/>
    <col min="3850" max="3853" width="0" style="181" hidden="1" customWidth="1"/>
    <col min="3854" max="3854" width="13.85546875" style="181" customWidth="1"/>
    <col min="3855" max="4096" width="11.42578125" style="181"/>
    <col min="4097" max="4097" width="0.28515625" style="181" customWidth="1"/>
    <col min="4098" max="4098" width="3.42578125" style="181" customWidth="1"/>
    <col min="4099" max="4099" width="12.28515625" style="181" customWidth="1"/>
    <col min="4100" max="4100" width="15.28515625" style="181" customWidth="1"/>
    <col min="4101" max="4101" width="16.28515625" style="181" customWidth="1"/>
    <col min="4102" max="4102" width="14.42578125" style="181" customWidth="1"/>
    <col min="4103" max="4103" width="16.5703125" style="181" customWidth="1"/>
    <col min="4104" max="4104" width="13.85546875" style="181" customWidth="1"/>
    <col min="4105" max="4105" width="2.85546875" style="181" customWidth="1"/>
    <col min="4106" max="4109" width="0" style="181" hidden="1" customWidth="1"/>
    <col min="4110" max="4110" width="13.85546875" style="181" customWidth="1"/>
    <col min="4111" max="4352" width="11.42578125" style="181"/>
    <col min="4353" max="4353" width="0.28515625" style="181" customWidth="1"/>
    <col min="4354" max="4354" width="3.42578125" style="181" customWidth="1"/>
    <col min="4355" max="4355" width="12.28515625" style="181" customWidth="1"/>
    <col min="4356" max="4356" width="15.28515625" style="181" customWidth="1"/>
    <col min="4357" max="4357" width="16.28515625" style="181" customWidth="1"/>
    <col min="4358" max="4358" width="14.42578125" style="181" customWidth="1"/>
    <col min="4359" max="4359" width="16.5703125" style="181" customWidth="1"/>
    <col min="4360" max="4360" width="13.85546875" style="181" customWidth="1"/>
    <col min="4361" max="4361" width="2.85546875" style="181" customWidth="1"/>
    <col min="4362" max="4365" width="0" style="181" hidden="1" customWidth="1"/>
    <col min="4366" max="4366" width="13.85546875" style="181" customWidth="1"/>
    <col min="4367" max="4608" width="11.42578125" style="181"/>
    <col min="4609" max="4609" width="0.28515625" style="181" customWidth="1"/>
    <col min="4610" max="4610" width="3.42578125" style="181" customWidth="1"/>
    <col min="4611" max="4611" width="12.28515625" style="181" customWidth="1"/>
    <col min="4612" max="4612" width="15.28515625" style="181" customWidth="1"/>
    <col min="4613" max="4613" width="16.28515625" style="181" customWidth="1"/>
    <col min="4614" max="4614" width="14.42578125" style="181" customWidth="1"/>
    <col min="4615" max="4615" width="16.5703125" style="181" customWidth="1"/>
    <col min="4616" max="4616" width="13.85546875" style="181" customWidth="1"/>
    <col min="4617" max="4617" width="2.85546875" style="181" customWidth="1"/>
    <col min="4618" max="4621" width="0" style="181" hidden="1" customWidth="1"/>
    <col min="4622" max="4622" width="13.85546875" style="181" customWidth="1"/>
    <col min="4623" max="4864" width="11.42578125" style="181"/>
    <col min="4865" max="4865" width="0.28515625" style="181" customWidth="1"/>
    <col min="4866" max="4866" width="3.42578125" style="181" customWidth="1"/>
    <col min="4867" max="4867" width="12.28515625" style="181" customWidth="1"/>
    <col min="4868" max="4868" width="15.28515625" style="181" customWidth="1"/>
    <col min="4869" max="4869" width="16.28515625" style="181" customWidth="1"/>
    <col min="4870" max="4870" width="14.42578125" style="181" customWidth="1"/>
    <col min="4871" max="4871" width="16.5703125" style="181" customWidth="1"/>
    <col min="4872" max="4872" width="13.85546875" style="181" customWidth="1"/>
    <col min="4873" max="4873" width="2.85546875" style="181" customWidth="1"/>
    <col min="4874" max="4877" width="0" style="181" hidden="1" customWidth="1"/>
    <col min="4878" max="4878" width="13.85546875" style="181" customWidth="1"/>
    <col min="4879" max="5120" width="11.42578125" style="181"/>
    <col min="5121" max="5121" width="0.28515625" style="181" customWidth="1"/>
    <col min="5122" max="5122" width="3.42578125" style="181" customWidth="1"/>
    <col min="5123" max="5123" width="12.28515625" style="181" customWidth="1"/>
    <col min="5124" max="5124" width="15.28515625" style="181" customWidth="1"/>
    <col min="5125" max="5125" width="16.28515625" style="181" customWidth="1"/>
    <col min="5126" max="5126" width="14.42578125" style="181" customWidth="1"/>
    <col min="5127" max="5127" width="16.5703125" style="181" customWidth="1"/>
    <col min="5128" max="5128" width="13.85546875" style="181" customWidth="1"/>
    <col min="5129" max="5129" width="2.85546875" style="181" customWidth="1"/>
    <col min="5130" max="5133" width="0" style="181" hidden="1" customWidth="1"/>
    <col min="5134" max="5134" width="13.85546875" style="181" customWidth="1"/>
    <col min="5135" max="5376" width="11.42578125" style="181"/>
    <col min="5377" max="5377" width="0.28515625" style="181" customWidth="1"/>
    <col min="5378" max="5378" width="3.42578125" style="181" customWidth="1"/>
    <col min="5379" max="5379" width="12.28515625" style="181" customWidth="1"/>
    <col min="5380" max="5380" width="15.28515625" style="181" customWidth="1"/>
    <col min="5381" max="5381" width="16.28515625" style="181" customWidth="1"/>
    <col min="5382" max="5382" width="14.42578125" style="181" customWidth="1"/>
    <col min="5383" max="5383" width="16.5703125" style="181" customWidth="1"/>
    <col min="5384" max="5384" width="13.85546875" style="181" customWidth="1"/>
    <col min="5385" max="5385" width="2.85546875" style="181" customWidth="1"/>
    <col min="5386" max="5389" width="0" style="181" hidden="1" customWidth="1"/>
    <col min="5390" max="5390" width="13.85546875" style="181" customWidth="1"/>
    <col min="5391" max="5632" width="11.42578125" style="181"/>
    <col min="5633" max="5633" width="0.28515625" style="181" customWidth="1"/>
    <col min="5634" max="5634" width="3.42578125" style="181" customWidth="1"/>
    <col min="5635" max="5635" width="12.28515625" style="181" customWidth="1"/>
    <col min="5636" max="5636" width="15.28515625" style="181" customWidth="1"/>
    <col min="5637" max="5637" width="16.28515625" style="181" customWidth="1"/>
    <col min="5638" max="5638" width="14.42578125" style="181" customWidth="1"/>
    <col min="5639" max="5639" width="16.5703125" style="181" customWidth="1"/>
    <col min="5640" max="5640" width="13.85546875" style="181" customWidth="1"/>
    <col min="5641" max="5641" width="2.85546875" style="181" customWidth="1"/>
    <col min="5642" max="5645" width="0" style="181" hidden="1" customWidth="1"/>
    <col min="5646" max="5646" width="13.85546875" style="181" customWidth="1"/>
    <col min="5647" max="5888" width="11.42578125" style="181"/>
    <col min="5889" max="5889" width="0.28515625" style="181" customWidth="1"/>
    <col min="5890" max="5890" width="3.42578125" style="181" customWidth="1"/>
    <col min="5891" max="5891" width="12.28515625" style="181" customWidth="1"/>
    <col min="5892" max="5892" width="15.28515625" style="181" customWidth="1"/>
    <col min="5893" max="5893" width="16.28515625" style="181" customWidth="1"/>
    <col min="5894" max="5894" width="14.42578125" style="181" customWidth="1"/>
    <col min="5895" max="5895" width="16.5703125" style="181" customWidth="1"/>
    <col min="5896" max="5896" width="13.85546875" style="181" customWidth="1"/>
    <col min="5897" max="5897" width="2.85546875" style="181" customWidth="1"/>
    <col min="5898" max="5901" width="0" style="181" hidden="1" customWidth="1"/>
    <col min="5902" max="5902" width="13.85546875" style="181" customWidth="1"/>
    <col min="5903" max="6144" width="11.42578125" style="181"/>
    <col min="6145" max="6145" width="0.28515625" style="181" customWidth="1"/>
    <col min="6146" max="6146" width="3.42578125" style="181" customWidth="1"/>
    <col min="6147" max="6147" width="12.28515625" style="181" customWidth="1"/>
    <col min="6148" max="6148" width="15.28515625" style="181" customWidth="1"/>
    <col min="6149" max="6149" width="16.28515625" style="181" customWidth="1"/>
    <col min="6150" max="6150" width="14.42578125" style="181" customWidth="1"/>
    <col min="6151" max="6151" width="16.5703125" style="181" customWidth="1"/>
    <col min="6152" max="6152" width="13.85546875" style="181" customWidth="1"/>
    <col min="6153" max="6153" width="2.85546875" style="181" customWidth="1"/>
    <col min="6154" max="6157" width="0" style="181" hidden="1" customWidth="1"/>
    <col min="6158" max="6158" width="13.85546875" style="181" customWidth="1"/>
    <col min="6159" max="6400" width="11.42578125" style="181"/>
    <col min="6401" max="6401" width="0.28515625" style="181" customWidth="1"/>
    <col min="6402" max="6402" width="3.42578125" style="181" customWidth="1"/>
    <col min="6403" max="6403" width="12.28515625" style="181" customWidth="1"/>
    <col min="6404" max="6404" width="15.28515625" style="181" customWidth="1"/>
    <col min="6405" max="6405" width="16.28515625" style="181" customWidth="1"/>
    <col min="6406" max="6406" width="14.42578125" style="181" customWidth="1"/>
    <col min="6407" max="6407" width="16.5703125" style="181" customWidth="1"/>
    <col min="6408" max="6408" width="13.85546875" style="181" customWidth="1"/>
    <col min="6409" max="6409" width="2.85546875" style="181" customWidth="1"/>
    <col min="6410" max="6413" width="0" style="181" hidden="1" customWidth="1"/>
    <col min="6414" max="6414" width="13.85546875" style="181" customWidth="1"/>
    <col min="6415" max="6656" width="11.42578125" style="181"/>
    <col min="6657" max="6657" width="0.28515625" style="181" customWidth="1"/>
    <col min="6658" max="6658" width="3.42578125" style="181" customWidth="1"/>
    <col min="6659" max="6659" width="12.28515625" style="181" customWidth="1"/>
    <col min="6660" max="6660" width="15.28515625" style="181" customWidth="1"/>
    <col min="6661" max="6661" width="16.28515625" style="181" customWidth="1"/>
    <col min="6662" max="6662" width="14.42578125" style="181" customWidth="1"/>
    <col min="6663" max="6663" width="16.5703125" style="181" customWidth="1"/>
    <col min="6664" max="6664" width="13.85546875" style="181" customWidth="1"/>
    <col min="6665" max="6665" width="2.85546875" style="181" customWidth="1"/>
    <col min="6666" max="6669" width="0" style="181" hidden="1" customWidth="1"/>
    <col min="6670" max="6670" width="13.85546875" style="181" customWidth="1"/>
    <col min="6671" max="6912" width="11.42578125" style="181"/>
    <col min="6913" max="6913" width="0.28515625" style="181" customWidth="1"/>
    <col min="6914" max="6914" width="3.42578125" style="181" customWidth="1"/>
    <col min="6915" max="6915" width="12.28515625" style="181" customWidth="1"/>
    <col min="6916" max="6916" width="15.28515625" style="181" customWidth="1"/>
    <col min="6917" max="6917" width="16.28515625" style="181" customWidth="1"/>
    <col min="6918" max="6918" width="14.42578125" style="181" customWidth="1"/>
    <col min="6919" max="6919" width="16.5703125" style="181" customWidth="1"/>
    <col min="6920" max="6920" width="13.85546875" style="181" customWidth="1"/>
    <col min="6921" max="6921" width="2.85546875" style="181" customWidth="1"/>
    <col min="6922" max="6925" width="0" style="181" hidden="1" customWidth="1"/>
    <col min="6926" max="6926" width="13.85546875" style="181" customWidth="1"/>
    <col min="6927" max="7168" width="11.42578125" style="181"/>
    <col min="7169" max="7169" width="0.28515625" style="181" customWidth="1"/>
    <col min="7170" max="7170" width="3.42578125" style="181" customWidth="1"/>
    <col min="7171" max="7171" width="12.28515625" style="181" customWidth="1"/>
    <col min="7172" max="7172" width="15.28515625" style="181" customWidth="1"/>
    <col min="7173" max="7173" width="16.28515625" style="181" customWidth="1"/>
    <col min="7174" max="7174" width="14.42578125" style="181" customWidth="1"/>
    <col min="7175" max="7175" width="16.5703125" style="181" customWidth="1"/>
    <col min="7176" max="7176" width="13.85546875" style="181" customWidth="1"/>
    <col min="7177" max="7177" width="2.85546875" style="181" customWidth="1"/>
    <col min="7178" max="7181" width="0" style="181" hidden="1" customWidth="1"/>
    <col min="7182" max="7182" width="13.85546875" style="181" customWidth="1"/>
    <col min="7183" max="7424" width="11.42578125" style="181"/>
    <col min="7425" max="7425" width="0.28515625" style="181" customWidth="1"/>
    <col min="7426" max="7426" width="3.42578125" style="181" customWidth="1"/>
    <col min="7427" max="7427" width="12.28515625" style="181" customWidth="1"/>
    <col min="7428" max="7428" width="15.28515625" style="181" customWidth="1"/>
    <col min="7429" max="7429" width="16.28515625" style="181" customWidth="1"/>
    <col min="7430" max="7430" width="14.42578125" style="181" customWidth="1"/>
    <col min="7431" max="7431" width="16.5703125" style="181" customWidth="1"/>
    <col min="7432" max="7432" width="13.85546875" style="181" customWidth="1"/>
    <col min="7433" max="7433" width="2.85546875" style="181" customWidth="1"/>
    <col min="7434" max="7437" width="0" style="181" hidden="1" customWidth="1"/>
    <col min="7438" max="7438" width="13.85546875" style="181" customWidth="1"/>
    <col min="7439" max="7680" width="11.42578125" style="181"/>
    <col min="7681" max="7681" width="0.28515625" style="181" customWidth="1"/>
    <col min="7682" max="7682" width="3.42578125" style="181" customWidth="1"/>
    <col min="7683" max="7683" width="12.28515625" style="181" customWidth="1"/>
    <col min="7684" max="7684" width="15.28515625" style="181" customWidth="1"/>
    <col min="7685" max="7685" width="16.28515625" style="181" customWidth="1"/>
    <col min="7686" max="7686" width="14.42578125" style="181" customWidth="1"/>
    <col min="7687" max="7687" width="16.5703125" style="181" customWidth="1"/>
    <col min="7688" max="7688" width="13.85546875" style="181" customWidth="1"/>
    <col min="7689" max="7689" width="2.85546875" style="181" customWidth="1"/>
    <col min="7690" max="7693" width="0" style="181" hidden="1" customWidth="1"/>
    <col min="7694" max="7694" width="13.85546875" style="181" customWidth="1"/>
    <col min="7695" max="7936" width="11.42578125" style="181"/>
    <col min="7937" max="7937" width="0.28515625" style="181" customWidth="1"/>
    <col min="7938" max="7938" width="3.42578125" style="181" customWidth="1"/>
    <col min="7939" max="7939" width="12.28515625" style="181" customWidth="1"/>
    <col min="7940" max="7940" width="15.28515625" style="181" customWidth="1"/>
    <col min="7941" max="7941" width="16.28515625" style="181" customWidth="1"/>
    <col min="7942" max="7942" width="14.42578125" style="181" customWidth="1"/>
    <col min="7943" max="7943" width="16.5703125" style="181" customWidth="1"/>
    <col min="7944" max="7944" width="13.85546875" style="181" customWidth="1"/>
    <col min="7945" max="7945" width="2.85546875" style="181" customWidth="1"/>
    <col min="7946" max="7949" width="0" style="181" hidden="1" customWidth="1"/>
    <col min="7950" max="7950" width="13.85546875" style="181" customWidth="1"/>
    <col min="7951" max="8192" width="11.42578125" style="181"/>
    <col min="8193" max="8193" width="0.28515625" style="181" customWidth="1"/>
    <col min="8194" max="8194" width="3.42578125" style="181" customWidth="1"/>
    <col min="8195" max="8195" width="12.28515625" style="181" customWidth="1"/>
    <col min="8196" max="8196" width="15.28515625" style="181" customWidth="1"/>
    <col min="8197" max="8197" width="16.28515625" style="181" customWidth="1"/>
    <col min="8198" max="8198" width="14.42578125" style="181" customWidth="1"/>
    <col min="8199" max="8199" width="16.5703125" style="181" customWidth="1"/>
    <col min="8200" max="8200" width="13.85546875" style="181" customWidth="1"/>
    <col min="8201" max="8201" width="2.85546875" style="181" customWidth="1"/>
    <col min="8202" max="8205" width="0" style="181" hidden="1" customWidth="1"/>
    <col min="8206" max="8206" width="13.85546875" style="181" customWidth="1"/>
    <col min="8207" max="8448" width="11.42578125" style="181"/>
    <col min="8449" max="8449" width="0.28515625" style="181" customWidth="1"/>
    <col min="8450" max="8450" width="3.42578125" style="181" customWidth="1"/>
    <col min="8451" max="8451" width="12.28515625" style="181" customWidth="1"/>
    <col min="8452" max="8452" width="15.28515625" style="181" customWidth="1"/>
    <col min="8453" max="8453" width="16.28515625" style="181" customWidth="1"/>
    <col min="8454" max="8454" width="14.42578125" style="181" customWidth="1"/>
    <col min="8455" max="8455" width="16.5703125" style="181" customWidth="1"/>
    <col min="8456" max="8456" width="13.85546875" style="181" customWidth="1"/>
    <col min="8457" max="8457" width="2.85546875" style="181" customWidth="1"/>
    <col min="8458" max="8461" width="0" style="181" hidden="1" customWidth="1"/>
    <col min="8462" max="8462" width="13.85546875" style="181" customWidth="1"/>
    <col min="8463" max="8704" width="11.42578125" style="181"/>
    <col min="8705" max="8705" width="0.28515625" style="181" customWidth="1"/>
    <col min="8706" max="8706" width="3.42578125" style="181" customWidth="1"/>
    <col min="8707" max="8707" width="12.28515625" style="181" customWidth="1"/>
    <col min="8708" max="8708" width="15.28515625" style="181" customWidth="1"/>
    <col min="8709" max="8709" width="16.28515625" style="181" customWidth="1"/>
    <col min="8710" max="8710" width="14.42578125" style="181" customWidth="1"/>
    <col min="8711" max="8711" width="16.5703125" style="181" customWidth="1"/>
    <col min="8712" max="8712" width="13.85546875" style="181" customWidth="1"/>
    <col min="8713" max="8713" width="2.85546875" style="181" customWidth="1"/>
    <col min="8714" max="8717" width="0" style="181" hidden="1" customWidth="1"/>
    <col min="8718" max="8718" width="13.85546875" style="181" customWidth="1"/>
    <col min="8719" max="8960" width="11.42578125" style="181"/>
    <col min="8961" max="8961" width="0.28515625" style="181" customWidth="1"/>
    <col min="8962" max="8962" width="3.42578125" style="181" customWidth="1"/>
    <col min="8963" max="8963" width="12.28515625" style="181" customWidth="1"/>
    <col min="8964" max="8964" width="15.28515625" style="181" customWidth="1"/>
    <col min="8965" max="8965" width="16.28515625" style="181" customWidth="1"/>
    <col min="8966" max="8966" width="14.42578125" style="181" customWidth="1"/>
    <col min="8967" max="8967" width="16.5703125" style="181" customWidth="1"/>
    <col min="8968" max="8968" width="13.85546875" style="181" customWidth="1"/>
    <col min="8969" max="8969" width="2.85546875" style="181" customWidth="1"/>
    <col min="8970" max="8973" width="0" style="181" hidden="1" customWidth="1"/>
    <col min="8974" max="8974" width="13.85546875" style="181" customWidth="1"/>
    <col min="8975" max="9216" width="11.42578125" style="181"/>
    <col min="9217" max="9217" width="0.28515625" style="181" customWidth="1"/>
    <col min="9218" max="9218" width="3.42578125" style="181" customWidth="1"/>
    <col min="9219" max="9219" width="12.28515625" style="181" customWidth="1"/>
    <col min="9220" max="9220" width="15.28515625" style="181" customWidth="1"/>
    <col min="9221" max="9221" width="16.28515625" style="181" customWidth="1"/>
    <col min="9222" max="9222" width="14.42578125" style="181" customWidth="1"/>
    <col min="9223" max="9223" width="16.5703125" style="181" customWidth="1"/>
    <col min="9224" max="9224" width="13.85546875" style="181" customWidth="1"/>
    <col min="9225" max="9225" width="2.85546875" style="181" customWidth="1"/>
    <col min="9226" max="9229" width="0" style="181" hidden="1" customWidth="1"/>
    <col min="9230" max="9230" width="13.85546875" style="181" customWidth="1"/>
    <col min="9231" max="9472" width="11.42578125" style="181"/>
    <col min="9473" max="9473" width="0.28515625" style="181" customWidth="1"/>
    <col min="9474" max="9474" width="3.42578125" style="181" customWidth="1"/>
    <col min="9475" max="9475" width="12.28515625" style="181" customWidth="1"/>
    <col min="9476" max="9476" width="15.28515625" style="181" customWidth="1"/>
    <col min="9477" max="9477" width="16.28515625" style="181" customWidth="1"/>
    <col min="9478" max="9478" width="14.42578125" style="181" customWidth="1"/>
    <col min="9479" max="9479" width="16.5703125" style="181" customWidth="1"/>
    <col min="9480" max="9480" width="13.85546875" style="181" customWidth="1"/>
    <col min="9481" max="9481" width="2.85546875" style="181" customWidth="1"/>
    <col min="9482" max="9485" width="0" style="181" hidden="1" customWidth="1"/>
    <col min="9486" max="9486" width="13.85546875" style="181" customWidth="1"/>
    <col min="9487" max="9728" width="11.42578125" style="181"/>
    <col min="9729" max="9729" width="0.28515625" style="181" customWidth="1"/>
    <col min="9730" max="9730" width="3.42578125" style="181" customWidth="1"/>
    <col min="9731" max="9731" width="12.28515625" style="181" customWidth="1"/>
    <col min="9732" max="9732" width="15.28515625" style="181" customWidth="1"/>
    <col min="9733" max="9733" width="16.28515625" style="181" customWidth="1"/>
    <col min="9734" max="9734" width="14.42578125" style="181" customWidth="1"/>
    <col min="9735" max="9735" width="16.5703125" style="181" customWidth="1"/>
    <col min="9736" max="9736" width="13.85546875" style="181" customWidth="1"/>
    <col min="9737" max="9737" width="2.85546875" style="181" customWidth="1"/>
    <col min="9738" max="9741" width="0" style="181" hidden="1" customWidth="1"/>
    <col min="9742" max="9742" width="13.85546875" style="181" customWidth="1"/>
    <col min="9743" max="9984" width="11.42578125" style="181"/>
    <col min="9985" max="9985" width="0.28515625" style="181" customWidth="1"/>
    <col min="9986" max="9986" width="3.42578125" style="181" customWidth="1"/>
    <col min="9987" max="9987" width="12.28515625" style="181" customWidth="1"/>
    <col min="9988" max="9988" width="15.28515625" style="181" customWidth="1"/>
    <col min="9989" max="9989" width="16.28515625" style="181" customWidth="1"/>
    <col min="9990" max="9990" width="14.42578125" style="181" customWidth="1"/>
    <col min="9991" max="9991" width="16.5703125" style="181" customWidth="1"/>
    <col min="9992" max="9992" width="13.85546875" style="181" customWidth="1"/>
    <col min="9993" max="9993" width="2.85546875" style="181" customWidth="1"/>
    <col min="9994" max="9997" width="0" style="181" hidden="1" customWidth="1"/>
    <col min="9998" max="9998" width="13.85546875" style="181" customWidth="1"/>
    <col min="9999" max="10240" width="11.42578125" style="181"/>
    <col min="10241" max="10241" width="0.28515625" style="181" customWidth="1"/>
    <col min="10242" max="10242" width="3.42578125" style="181" customWidth="1"/>
    <col min="10243" max="10243" width="12.28515625" style="181" customWidth="1"/>
    <col min="10244" max="10244" width="15.28515625" style="181" customWidth="1"/>
    <col min="10245" max="10245" width="16.28515625" style="181" customWidth="1"/>
    <col min="10246" max="10246" width="14.42578125" style="181" customWidth="1"/>
    <col min="10247" max="10247" width="16.5703125" style="181" customWidth="1"/>
    <col min="10248" max="10248" width="13.85546875" style="181" customWidth="1"/>
    <col min="10249" max="10249" width="2.85546875" style="181" customWidth="1"/>
    <col min="10250" max="10253" width="0" style="181" hidden="1" customWidth="1"/>
    <col min="10254" max="10254" width="13.85546875" style="181" customWidth="1"/>
    <col min="10255" max="10496" width="11.42578125" style="181"/>
    <col min="10497" max="10497" width="0.28515625" style="181" customWidth="1"/>
    <col min="10498" max="10498" width="3.42578125" style="181" customWidth="1"/>
    <col min="10499" max="10499" width="12.28515625" style="181" customWidth="1"/>
    <col min="10500" max="10500" width="15.28515625" style="181" customWidth="1"/>
    <col min="10501" max="10501" width="16.28515625" style="181" customWidth="1"/>
    <col min="10502" max="10502" width="14.42578125" style="181" customWidth="1"/>
    <col min="10503" max="10503" width="16.5703125" style="181" customWidth="1"/>
    <col min="10504" max="10504" width="13.85546875" style="181" customWidth="1"/>
    <col min="10505" max="10505" width="2.85546875" style="181" customWidth="1"/>
    <col min="10506" max="10509" width="0" style="181" hidden="1" customWidth="1"/>
    <col min="10510" max="10510" width="13.85546875" style="181" customWidth="1"/>
    <col min="10511" max="10752" width="11.42578125" style="181"/>
    <col min="10753" max="10753" width="0.28515625" style="181" customWidth="1"/>
    <col min="10754" max="10754" width="3.42578125" style="181" customWidth="1"/>
    <col min="10755" max="10755" width="12.28515625" style="181" customWidth="1"/>
    <col min="10756" max="10756" width="15.28515625" style="181" customWidth="1"/>
    <col min="10757" max="10757" width="16.28515625" style="181" customWidth="1"/>
    <col min="10758" max="10758" width="14.42578125" style="181" customWidth="1"/>
    <col min="10759" max="10759" width="16.5703125" style="181" customWidth="1"/>
    <col min="10760" max="10760" width="13.85546875" style="181" customWidth="1"/>
    <col min="10761" max="10761" width="2.85546875" style="181" customWidth="1"/>
    <col min="10762" max="10765" width="0" style="181" hidden="1" customWidth="1"/>
    <col min="10766" max="10766" width="13.85546875" style="181" customWidth="1"/>
    <col min="10767" max="11008" width="11.42578125" style="181"/>
    <col min="11009" max="11009" width="0.28515625" style="181" customWidth="1"/>
    <col min="11010" max="11010" width="3.42578125" style="181" customWidth="1"/>
    <col min="11011" max="11011" width="12.28515625" style="181" customWidth="1"/>
    <col min="11012" max="11012" width="15.28515625" style="181" customWidth="1"/>
    <col min="11013" max="11013" width="16.28515625" style="181" customWidth="1"/>
    <col min="11014" max="11014" width="14.42578125" style="181" customWidth="1"/>
    <col min="11015" max="11015" width="16.5703125" style="181" customWidth="1"/>
    <col min="11016" max="11016" width="13.85546875" style="181" customWidth="1"/>
    <col min="11017" max="11017" width="2.85546875" style="181" customWidth="1"/>
    <col min="11018" max="11021" width="0" style="181" hidden="1" customWidth="1"/>
    <col min="11022" max="11022" width="13.85546875" style="181" customWidth="1"/>
    <col min="11023" max="11264" width="11.42578125" style="181"/>
    <col min="11265" max="11265" width="0.28515625" style="181" customWidth="1"/>
    <col min="11266" max="11266" width="3.42578125" style="181" customWidth="1"/>
    <col min="11267" max="11267" width="12.28515625" style="181" customWidth="1"/>
    <col min="11268" max="11268" width="15.28515625" style="181" customWidth="1"/>
    <col min="11269" max="11269" width="16.28515625" style="181" customWidth="1"/>
    <col min="11270" max="11270" width="14.42578125" style="181" customWidth="1"/>
    <col min="11271" max="11271" width="16.5703125" style="181" customWidth="1"/>
    <col min="11272" max="11272" width="13.85546875" style="181" customWidth="1"/>
    <col min="11273" max="11273" width="2.85546875" style="181" customWidth="1"/>
    <col min="11274" max="11277" width="0" style="181" hidden="1" customWidth="1"/>
    <col min="11278" max="11278" width="13.85546875" style="181" customWidth="1"/>
    <col min="11279" max="11520" width="11.42578125" style="181"/>
    <col min="11521" max="11521" width="0.28515625" style="181" customWidth="1"/>
    <col min="11522" max="11522" width="3.42578125" style="181" customWidth="1"/>
    <col min="11523" max="11523" width="12.28515625" style="181" customWidth="1"/>
    <col min="11524" max="11524" width="15.28515625" style="181" customWidth="1"/>
    <col min="11525" max="11525" width="16.28515625" style="181" customWidth="1"/>
    <col min="11526" max="11526" width="14.42578125" style="181" customWidth="1"/>
    <col min="11527" max="11527" width="16.5703125" style="181" customWidth="1"/>
    <col min="11528" max="11528" width="13.85546875" style="181" customWidth="1"/>
    <col min="11529" max="11529" width="2.85546875" style="181" customWidth="1"/>
    <col min="11530" max="11533" width="0" style="181" hidden="1" customWidth="1"/>
    <col min="11534" max="11534" width="13.85546875" style="181" customWidth="1"/>
    <col min="11535" max="11776" width="11.42578125" style="181"/>
    <col min="11777" max="11777" width="0.28515625" style="181" customWidth="1"/>
    <col min="11778" max="11778" width="3.42578125" style="181" customWidth="1"/>
    <col min="11779" max="11779" width="12.28515625" style="181" customWidth="1"/>
    <col min="11780" max="11780" width="15.28515625" style="181" customWidth="1"/>
    <col min="11781" max="11781" width="16.28515625" style="181" customWidth="1"/>
    <col min="11782" max="11782" width="14.42578125" style="181" customWidth="1"/>
    <col min="11783" max="11783" width="16.5703125" style="181" customWidth="1"/>
    <col min="11784" max="11784" width="13.85546875" style="181" customWidth="1"/>
    <col min="11785" max="11785" width="2.85546875" style="181" customWidth="1"/>
    <col min="11786" max="11789" width="0" style="181" hidden="1" customWidth="1"/>
    <col min="11790" max="11790" width="13.85546875" style="181" customWidth="1"/>
    <col min="11791" max="12032" width="11.42578125" style="181"/>
    <col min="12033" max="12033" width="0.28515625" style="181" customWidth="1"/>
    <col min="12034" max="12034" width="3.42578125" style="181" customWidth="1"/>
    <col min="12035" max="12035" width="12.28515625" style="181" customWidth="1"/>
    <col min="12036" max="12036" width="15.28515625" style="181" customWidth="1"/>
    <col min="12037" max="12037" width="16.28515625" style="181" customWidth="1"/>
    <col min="12038" max="12038" width="14.42578125" style="181" customWidth="1"/>
    <col min="12039" max="12039" width="16.5703125" style="181" customWidth="1"/>
    <col min="12040" max="12040" width="13.85546875" style="181" customWidth="1"/>
    <col min="12041" max="12041" width="2.85546875" style="181" customWidth="1"/>
    <col min="12042" max="12045" width="0" style="181" hidden="1" customWidth="1"/>
    <col min="12046" max="12046" width="13.85546875" style="181" customWidth="1"/>
    <col min="12047" max="12288" width="11.42578125" style="181"/>
    <col min="12289" max="12289" width="0.28515625" style="181" customWidth="1"/>
    <col min="12290" max="12290" width="3.42578125" style="181" customWidth="1"/>
    <col min="12291" max="12291" width="12.28515625" style="181" customWidth="1"/>
    <col min="12292" max="12292" width="15.28515625" style="181" customWidth="1"/>
    <col min="12293" max="12293" width="16.28515625" style="181" customWidth="1"/>
    <col min="12294" max="12294" width="14.42578125" style="181" customWidth="1"/>
    <col min="12295" max="12295" width="16.5703125" style="181" customWidth="1"/>
    <col min="12296" max="12296" width="13.85546875" style="181" customWidth="1"/>
    <col min="12297" max="12297" width="2.85546875" style="181" customWidth="1"/>
    <col min="12298" max="12301" width="0" style="181" hidden="1" customWidth="1"/>
    <col min="12302" max="12302" width="13.85546875" style="181" customWidth="1"/>
    <col min="12303" max="12544" width="11.42578125" style="181"/>
    <col min="12545" max="12545" width="0.28515625" style="181" customWidth="1"/>
    <col min="12546" max="12546" width="3.42578125" style="181" customWidth="1"/>
    <col min="12547" max="12547" width="12.28515625" style="181" customWidth="1"/>
    <col min="12548" max="12548" width="15.28515625" style="181" customWidth="1"/>
    <col min="12549" max="12549" width="16.28515625" style="181" customWidth="1"/>
    <col min="12550" max="12550" width="14.42578125" style="181" customWidth="1"/>
    <col min="12551" max="12551" width="16.5703125" style="181" customWidth="1"/>
    <col min="12552" max="12552" width="13.85546875" style="181" customWidth="1"/>
    <col min="12553" max="12553" width="2.85546875" style="181" customWidth="1"/>
    <col min="12554" max="12557" width="0" style="181" hidden="1" customWidth="1"/>
    <col min="12558" max="12558" width="13.85546875" style="181" customWidth="1"/>
    <col min="12559" max="12800" width="11.42578125" style="181"/>
    <col min="12801" max="12801" width="0.28515625" style="181" customWidth="1"/>
    <col min="12802" max="12802" width="3.42578125" style="181" customWidth="1"/>
    <col min="12803" max="12803" width="12.28515625" style="181" customWidth="1"/>
    <col min="12804" max="12804" width="15.28515625" style="181" customWidth="1"/>
    <col min="12805" max="12805" width="16.28515625" style="181" customWidth="1"/>
    <col min="12806" max="12806" width="14.42578125" style="181" customWidth="1"/>
    <col min="12807" max="12807" width="16.5703125" style="181" customWidth="1"/>
    <col min="12808" max="12808" width="13.85546875" style="181" customWidth="1"/>
    <col min="12809" max="12809" width="2.85546875" style="181" customWidth="1"/>
    <col min="12810" max="12813" width="0" style="181" hidden="1" customWidth="1"/>
    <col min="12814" max="12814" width="13.85546875" style="181" customWidth="1"/>
    <col min="12815" max="13056" width="11.42578125" style="181"/>
    <col min="13057" max="13057" width="0.28515625" style="181" customWidth="1"/>
    <col min="13058" max="13058" width="3.42578125" style="181" customWidth="1"/>
    <col min="13059" max="13059" width="12.28515625" style="181" customWidth="1"/>
    <col min="13060" max="13060" width="15.28515625" style="181" customWidth="1"/>
    <col min="13061" max="13061" width="16.28515625" style="181" customWidth="1"/>
    <col min="13062" max="13062" width="14.42578125" style="181" customWidth="1"/>
    <col min="13063" max="13063" width="16.5703125" style="181" customWidth="1"/>
    <col min="13064" max="13064" width="13.85546875" style="181" customWidth="1"/>
    <col min="13065" max="13065" width="2.85546875" style="181" customWidth="1"/>
    <col min="13066" max="13069" width="0" style="181" hidden="1" customWidth="1"/>
    <col min="13070" max="13070" width="13.85546875" style="181" customWidth="1"/>
    <col min="13071" max="13312" width="11.42578125" style="181"/>
    <col min="13313" max="13313" width="0.28515625" style="181" customWidth="1"/>
    <col min="13314" max="13314" width="3.42578125" style="181" customWidth="1"/>
    <col min="13315" max="13315" width="12.28515625" style="181" customWidth="1"/>
    <col min="13316" max="13316" width="15.28515625" style="181" customWidth="1"/>
    <col min="13317" max="13317" width="16.28515625" style="181" customWidth="1"/>
    <col min="13318" max="13318" width="14.42578125" style="181" customWidth="1"/>
    <col min="13319" max="13319" width="16.5703125" style="181" customWidth="1"/>
    <col min="13320" max="13320" width="13.85546875" style="181" customWidth="1"/>
    <col min="13321" max="13321" width="2.85546875" style="181" customWidth="1"/>
    <col min="13322" max="13325" width="0" style="181" hidden="1" customWidth="1"/>
    <col min="13326" max="13326" width="13.85546875" style="181" customWidth="1"/>
    <col min="13327" max="13568" width="11.42578125" style="181"/>
    <col min="13569" max="13569" width="0.28515625" style="181" customWidth="1"/>
    <col min="13570" max="13570" width="3.42578125" style="181" customWidth="1"/>
    <col min="13571" max="13571" width="12.28515625" style="181" customWidth="1"/>
    <col min="13572" max="13572" width="15.28515625" style="181" customWidth="1"/>
    <col min="13573" max="13573" width="16.28515625" style="181" customWidth="1"/>
    <col min="13574" max="13574" width="14.42578125" style="181" customWidth="1"/>
    <col min="13575" max="13575" width="16.5703125" style="181" customWidth="1"/>
    <col min="13576" max="13576" width="13.85546875" style="181" customWidth="1"/>
    <col min="13577" max="13577" width="2.85546875" style="181" customWidth="1"/>
    <col min="13578" max="13581" width="0" style="181" hidden="1" customWidth="1"/>
    <col min="13582" max="13582" width="13.85546875" style="181" customWidth="1"/>
    <col min="13583" max="13824" width="11.42578125" style="181"/>
    <col min="13825" max="13825" width="0.28515625" style="181" customWidth="1"/>
    <col min="13826" max="13826" width="3.42578125" style="181" customWidth="1"/>
    <col min="13827" max="13827" width="12.28515625" style="181" customWidth="1"/>
    <col min="13828" max="13828" width="15.28515625" style="181" customWidth="1"/>
    <col min="13829" max="13829" width="16.28515625" style="181" customWidth="1"/>
    <col min="13830" max="13830" width="14.42578125" style="181" customWidth="1"/>
    <col min="13831" max="13831" width="16.5703125" style="181" customWidth="1"/>
    <col min="13832" max="13832" width="13.85546875" style="181" customWidth="1"/>
    <col min="13833" max="13833" width="2.85546875" style="181" customWidth="1"/>
    <col min="13834" max="13837" width="0" style="181" hidden="1" customWidth="1"/>
    <col min="13838" max="13838" width="13.85546875" style="181" customWidth="1"/>
    <col min="13839" max="14080" width="11.42578125" style="181"/>
    <col min="14081" max="14081" width="0.28515625" style="181" customWidth="1"/>
    <col min="14082" max="14082" width="3.42578125" style="181" customWidth="1"/>
    <col min="14083" max="14083" width="12.28515625" style="181" customWidth="1"/>
    <col min="14084" max="14084" width="15.28515625" style="181" customWidth="1"/>
    <col min="14085" max="14085" width="16.28515625" style="181" customWidth="1"/>
    <col min="14086" max="14086" width="14.42578125" style="181" customWidth="1"/>
    <col min="14087" max="14087" width="16.5703125" style="181" customWidth="1"/>
    <col min="14088" max="14088" width="13.85546875" style="181" customWidth="1"/>
    <col min="14089" max="14089" width="2.85546875" style="181" customWidth="1"/>
    <col min="14090" max="14093" width="0" style="181" hidden="1" customWidth="1"/>
    <col min="14094" max="14094" width="13.85546875" style="181" customWidth="1"/>
    <col min="14095" max="14336" width="11.42578125" style="181"/>
    <col min="14337" max="14337" width="0.28515625" style="181" customWidth="1"/>
    <col min="14338" max="14338" width="3.42578125" style="181" customWidth="1"/>
    <col min="14339" max="14339" width="12.28515625" style="181" customWidth="1"/>
    <col min="14340" max="14340" width="15.28515625" style="181" customWidth="1"/>
    <col min="14341" max="14341" width="16.28515625" style="181" customWidth="1"/>
    <col min="14342" max="14342" width="14.42578125" style="181" customWidth="1"/>
    <col min="14343" max="14343" width="16.5703125" style="181" customWidth="1"/>
    <col min="14344" max="14344" width="13.85546875" style="181" customWidth="1"/>
    <col min="14345" max="14345" width="2.85546875" style="181" customWidth="1"/>
    <col min="14346" max="14349" width="0" style="181" hidden="1" customWidth="1"/>
    <col min="14350" max="14350" width="13.85546875" style="181" customWidth="1"/>
    <col min="14351" max="14592" width="11.42578125" style="181"/>
    <col min="14593" max="14593" width="0.28515625" style="181" customWidth="1"/>
    <col min="14594" max="14594" width="3.42578125" style="181" customWidth="1"/>
    <col min="14595" max="14595" width="12.28515625" style="181" customWidth="1"/>
    <col min="14596" max="14596" width="15.28515625" style="181" customWidth="1"/>
    <col min="14597" max="14597" width="16.28515625" style="181" customWidth="1"/>
    <col min="14598" max="14598" width="14.42578125" style="181" customWidth="1"/>
    <col min="14599" max="14599" width="16.5703125" style="181" customWidth="1"/>
    <col min="14600" max="14600" width="13.85546875" style="181" customWidth="1"/>
    <col min="14601" max="14601" width="2.85546875" style="181" customWidth="1"/>
    <col min="14602" max="14605" width="0" style="181" hidden="1" customWidth="1"/>
    <col min="14606" max="14606" width="13.85546875" style="181" customWidth="1"/>
    <col min="14607" max="14848" width="11.42578125" style="181"/>
    <col min="14849" max="14849" width="0.28515625" style="181" customWidth="1"/>
    <col min="14850" max="14850" width="3.42578125" style="181" customWidth="1"/>
    <col min="14851" max="14851" width="12.28515625" style="181" customWidth="1"/>
    <col min="14852" max="14852" width="15.28515625" style="181" customWidth="1"/>
    <col min="14853" max="14853" width="16.28515625" style="181" customWidth="1"/>
    <col min="14854" max="14854" width="14.42578125" style="181" customWidth="1"/>
    <col min="14855" max="14855" width="16.5703125" style="181" customWidth="1"/>
    <col min="14856" max="14856" width="13.85546875" style="181" customWidth="1"/>
    <col min="14857" max="14857" width="2.85546875" style="181" customWidth="1"/>
    <col min="14858" max="14861" width="0" style="181" hidden="1" customWidth="1"/>
    <col min="14862" max="14862" width="13.85546875" style="181" customWidth="1"/>
    <col min="14863" max="15104" width="11.42578125" style="181"/>
    <col min="15105" max="15105" width="0.28515625" style="181" customWidth="1"/>
    <col min="15106" max="15106" width="3.42578125" style="181" customWidth="1"/>
    <col min="15107" max="15107" width="12.28515625" style="181" customWidth="1"/>
    <col min="15108" max="15108" width="15.28515625" style="181" customWidth="1"/>
    <col min="15109" max="15109" width="16.28515625" style="181" customWidth="1"/>
    <col min="15110" max="15110" width="14.42578125" style="181" customWidth="1"/>
    <col min="15111" max="15111" width="16.5703125" style="181" customWidth="1"/>
    <col min="15112" max="15112" width="13.85546875" style="181" customWidth="1"/>
    <col min="15113" max="15113" width="2.85546875" style="181" customWidth="1"/>
    <col min="15114" max="15117" width="0" style="181" hidden="1" customWidth="1"/>
    <col min="15118" max="15118" width="13.85546875" style="181" customWidth="1"/>
    <col min="15119" max="15360" width="11.42578125" style="181"/>
    <col min="15361" max="15361" width="0.28515625" style="181" customWidth="1"/>
    <col min="15362" max="15362" width="3.42578125" style="181" customWidth="1"/>
    <col min="15363" max="15363" width="12.28515625" style="181" customWidth="1"/>
    <col min="15364" max="15364" width="15.28515625" style="181" customWidth="1"/>
    <col min="15365" max="15365" width="16.28515625" style="181" customWidth="1"/>
    <col min="15366" max="15366" width="14.42578125" style="181" customWidth="1"/>
    <col min="15367" max="15367" width="16.5703125" style="181" customWidth="1"/>
    <col min="15368" max="15368" width="13.85546875" style="181" customWidth="1"/>
    <col min="15369" max="15369" width="2.85546875" style="181" customWidth="1"/>
    <col min="15370" max="15373" width="0" style="181" hidden="1" customWidth="1"/>
    <col min="15374" max="15374" width="13.85546875" style="181" customWidth="1"/>
    <col min="15375" max="15616" width="11.42578125" style="181"/>
    <col min="15617" max="15617" width="0.28515625" style="181" customWidth="1"/>
    <col min="15618" max="15618" width="3.42578125" style="181" customWidth="1"/>
    <col min="15619" max="15619" width="12.28515625" style="181" customWidth="1"/>
    <col min="15620" max="15620" width="15.28515625" style="181" customWidth="1"/>
    <col min="15621" max="15621" width="16.28515625" style="181" customWidth="1"/>
    <col min="15622" max="15622" width="14.42578125" style="181" customWidth="1"/>
    <col min="15623" max="15623" width="16.5703125" style="181" customWidth="1"/>
    <col min="15624" max="15624" width="13.85546875" style="181" customWidth="1"/>
    <col min="15625" max="15625" width="2.85546875" style="181" customWidth="1"/>
    <col min="15626" max="15629" width="0" style="181" hidden="1" customWidth="1"/>
    <col min="15630" max="15630" width="13.85546875" style="181" customWidth="1"/>
    <col min="15631" max="15872" width="11.42578125" style="181"/>
    <col min="15873" max="15873" width="0.28515625" style="181" customWidth="1"/>
    <col min="15874" max="15874" width="3.42578125" style="181" customWidth="1"/>
    <col min="15875" max="15875" width="12.28515625" style="181" customWidth="1"/>
    <col min="15876" max="15876" width="15.28515625" style="181" customWidth="1"/>
    <col min="15877" max="15877" width="16.28515625" style="181" customWidth="1"/>
    <col min="15878" max="15878" width="14.42578125" style="181" customWidth="1"/>
    <col min="15879" max="15879" width="16.5703125" style="181" customWidth="1"/>
    <col min="15880" max="15880" width="13.85546875" style="181" customWidth="1"/>
    <col min="15881" max="15881" width="2.85546875" style="181" customWidth="1"/>
    <col min="15882" max="15885" width="0" style="181" hidden="1" customWidth="1"/>
    <col min="15886" max="15886" width="13.85546875" style="181" customWidth="1"/>
    <col min="15887" max="16128" width="11.42578125" style="181"/>
    <col min="16129" max="16129" width="0.28515625" style="181" customWidth="1"/>
    <col min="16130" max="16130" width="3.42578125" style="181" customWidth="1"/>
    <col min="16131" max="16131" width="12.28515625" style="181" customWidth="1"/>
    <col min="16132" max="16132" width="15.28515625" style="181" customWidth="1"/>
    <col min="16133" max="16133" width="16.28515625" style="181" customWidth="1"/>
    <col min="16134" max="16134" width="14.42578125" style="181" customWidth="1"/>
    <col min="16135" max="16135" width="16.5703125" style="181" customWidth="1"/>
    <col min="16136" max="16136" width="13.85546875" style="181" customWidth="1"/>
    <col min="16137" max="16137" width="2.85546875" style="181" customWidth="1"/>
    <col min="16138" max="16141" width="0" style="181" hidden="1" customWidth="1"/>
    <col min="16142" max="16142" width="13.85546875" style="181" customWidth="1"/>
    <col min="16143" max="16384" width="11.42578125" style="181"/>
  </cols>
  <sheetData>
    <row r="1" spans="3:14">
      <c r="C1" s="178"/>
      <c r="D1" s="178"/>
      <c r="E1" s="178"/>
      <c r="F1" s="179"/>
      <c r="G1" s="179"/>
      <c r="H1" s="179"/>
      <c r="J1" s="180">
        <v>39010</v>
      </c>
      <c r="L1" s="182">
        <v>1</v>
      </c>
      <c r="M1" s="182">
        <v>1</v>
      </c>
    </row>
    <row r="2" spans="3:14" ht="12.95" customHeight="1" thickBot="1">
      <c r="C2" s="183"/>
      <c r="D2" s="184"/>
      <c r="E2" s="184"/>
      <c r="F2" s="185"/>
      <c r="G2" s="185"/>
      <c r="H2" s="186"/>
      <c r="J2" s="187"/>
      <c r="L2" s="182">
        <v>2</v>
      </c>
      <c r="M2" s="182">
        <v>2</v>
      </c>
    </row>
    <row r="3" spans="3:14" ht="18.75" customHeight="1" thickBot="1">
      <c r="C3" s="188"/>
      <c r="D3" s="429" t="s">
        <v>241</v>
      </c>
      <c r="E3" s="430"/>
      <c r="F3" s="430"/>
      <c r="G3" s="431"/>
      <c r="H3" s="189"/>
      <c r="L3" s="182">
        <v>3</v>
      </c>
      <c r="M3" s="182">
        <v>3</v>
      </c>
      <c r="N3" s="191"/>
    </row>
    <row r="4" spans="3:14">
      <c r="C4" s="192"/>
      <c r="D4" s="193"/>
      <c r="E4" s="194"/>
      <c r="F4" s="195"/>
      <c r="G4" s="195"/>
      <c r="H4" s="196"/>
      <c r="L4" s="182">
        <v>4</v>
      </c>
    </row>
    <row r="5" spans="3:14" ht="15.75" thickBot="1">
      <c r="C5" s="192"/>
      <c r="D5" s="197" t="s">
        <v>242</v>
      </c>
      <c r="E5" s="198">
        <v>40260.94</v>
      </c>
      <c r="F5" s="195"/>
      <c r="G5" s="432" t="s">
        <v>243</v>
      </c>
      <c r="H5" s="433"/>
      <c r="L5" s="182">
        <v>12</v>
      </c>
    </row>
    <row r="6" spans="3:14" ht="3.95" customHeight="1">
      <c r="C6" s="192"/>
      <c r="D6" s="197"/>
      <c r="E6" s="199"/>
      <c r="F6" s="195"/>
      <c r="G6" s="195"/>
      <c r="H6" s="196"/>
      <c r="L6" s="182"/>
    </row>
    <row r="7" spans="3:14">
      <c r="C7" s="192"/>
      <c r="D7" s="197" t="s">
        <v>244</v>
      </c>
      <c r="E7" s="200">
        <v>4</v>
      </c>
      <c r="F7" s="201"/>
      <c r="G7" s="202" t="s">
        <v>245</v>
      </c>
      <c r="H7" s="203">
        <f>E5</f>
        <v>40260.94</v>
      </c>
      <c r="L7" s="182"/>
    </row>
    <row r="8" spans="3:14" ht="3.95" customHeight="1">
      <c r="C8" s="192"/>
      <c r="D8" s="197"/>
      <c r="E8" s="199"/>
      <c r="F8" s="195"/>
      <c r="G8" s="204"/>
      <c r="H8" s="205"/>
      <c r="L8" s="182"/>
    </row>
    <row r="9" spans="3:14">
      <c r="C9" s="192"/>
      <c r="D9" s="197" t="s">
        <v>246</v>
      </c>
      <c r="E9" s="206">
        <v>0.01</v>
      </c>
      <c r="F9" s="201"/>
      <c r="G9" s="202" t="s">
        <v>247</v>
      </c>
      <c r="H9" s="205">
        <f>SUM(E26:E506)</f>
        <v>15502.154097717561</v>
      </c>
    </row>
    <row r="10" spans="3:14" hidden="1">
      <c r="C10" s="192"/>
      <c r="D10" s="197" t="s">
        <v>242</v>
      </c>
      <c r="E10" s="207">
        <f>E5</f>
        <v>40260.94</v>
      </c>
      <c r="F10" s="201" t="s">
        <v>248</v>
      </c>
      <c r="G10" s="202"/>
      <c r="H10" s="205"/>
    </row>
    <row r="11" spans="3:14" hidden="1">
      <c r="C11" s="192"/>
      <c r="D11" s="197" t="s">
        <v>244</v>
      </c>
      <c r="E11" s="207">
        <f>E7</f>
        <v>4</v>
      </c>
      <c r="F11" s="201"/>
      <c r="G11" s="202"/>
      <c r="H11" s="205"/>
    </row>
    <row r="12" spans="3:14" ht="3.95" customHeight="1">
      <c r="C12" s="192"/>
      <c r="D12" s="197"/>
      <c r="E12" s="199"/>
      <c r="F12" s="195"/>
      <c r="G12" s="204"/>
      <c r="H12" s="205"/>
      <c r="L12" s="182"/>
    </row>
    <row r="13" spans="3:14">
      <c r="C13" s="192"/>
      <c r="D13" s="197" t="s">
        <v>249</v>
      </c>
      <c r="E13" s="206">
        <v>0.17</v>
      </c>
      <c r="F13" s="201"/>
      <c r="G13" s="208" t="s">
        <v>250</v>
      </c>
      <c r="H13" s="209">
        <f>E5*E9</f>
        <v>402.60940000000005</v>
      </c>
    </row>
    <row r="14" spans="3:14" ht="3.95" customHeight="1">
      <c r="C14" s="192"/>
      <c r="D14" s="197"/>
      <c r="E14" s="199"/>
      <c r="F14" s="195"/>
      <c r="G14" s="204"/>
      <c r="H14" s="205"/>
      <c r="L14" s="182"/>
    </row>
    <row r="15" spans="3:14">
      <c r="C15" s="192"/>
      <c r="D15" s="197" t="s">
        <v>251</v>
      </c>
      <c r="E15" s="200">
        <v>12</v>
      </c>
      <c r="F15" s="210"/>
      <c r="G15" s="211" t="s">
        <v>11</v>
      </c>
      <c r="H15" s="212">
        <f>H7+H9+H13</f>
        <v>56165.703497717564</v>
      </c>
    </row>
    <row r="16" spans="3:14" ht="3.95" customHeight="1">
      <c r="C16" s="192"/>
      <c r="D16" s="197"/>
      <c r="E16" s="199"/>
      <c r="F16" s="195"/>
      <c r="G16" s="195"/>
      <c r="H16" s="196"/>
      <c r="L16" s="182"/>
    </row>
    <row r="17" spans="1:11">
      <c r="C17" s="192"/>
      <c r="D17" s="197" t="s">
        <v>252</v>
      </c>
      <c r="E17" s="213">
        <v>1</v>
      </c>
      <c r="F17" s="214"/>
      <c r="G17" s="215"/>
      <c r="H17" s="216"/>
    </row>
    <row r="18" spans="1:11" ht="12.75" customHeight="1">
      <c r="C18" s="192"/>
      <c r="D18" s="197" t="str">
        <f>IF(E17=1,"francés",IF(E17=2,"cuotas constantes",IF(E17=3,"americano","¿Qué has puesto?")))</f>
        <v>francés</v>
      </c>
      <c r="E18" s="217"/>
      <c r="F18" s="201"/>
      <c r="G18" s="218"/>
      <c r="H18" s="216"/>
    </row>
    <row r="19" spans="1:11" ht="15.95" customHeight="1">
      <c r="C19" s="219"/>
      <c r="D19" s="220"/>
      <c r="E19" s="221"/>
      <c r="F19" s="222"/>
      <c r="G19" s="223"/>
      <c r="H19" s="224"/>
    </row>
    <row r="20" spans="1:11" hidden="1">
      <c r="C20" s="178"/>
      <c r="D20" s="178"/>
      <c r="E20" s="178"/>
      <c r="F20" s="178"/>
      <c r="G20" s="178"/>
      <c r="H20" s="178"/>
    </row>
    <row r="21" spans="1:11" ht="6.95" customHeight="1" thickBot="1">
      <c r="C21" s="225"/>
      <c r="D21" s="226"/>
      <c r="E21" s="190"/>
      <c r="F21" s="181"/>
    </row>
    <row r="22" spans="1:11" ht="15.75" thickBot="1">
      <c r="C22" s="178"/>
      <c r="D22" s="227" t="s">
        <v>253</v>
      </c>
      <c r="E22" s="228">
        <f>-1+(1+IRR($K$25:$K$506,$E$13/$E$15))^$E$15</f>
        <v>0.1904663850542927</v>
      </c>
      <c r="F22" s="178"/>
      <c r="G22" s="229" t="s">
        <v>254</v>
      </c>
      <c r="H22" s="178"/>
      <c r="K22" s="230"/>
    </row>
    <row r="23" spans="1:11" ht="6.95" customHeight="1">
      <c r="C23" s="231"/>
      <c r="D23" s="226"/>
      <c r="E23" s="190"/>
      <c r="F23" s="181"/>
      <c r="J23" s="232"/>
    </row>
    <row r="24" spans="1:11" s="236" customFormat="1">
      <c r="A24" s="233"/>
      <c r="B24" s="178"/>
      <c r="C24" s="234" t="str">
        <f>IF(E15=1,"años",IF(E15=2,"semestre",IF(E15=3,"cuatrim.",IF(E15=4,"trimestre",IF(E15=12,"meses","¿Qué has puesto?")))))</f>
        <v>meses</v>
      </c>
      <c r="D24" s="235" t="s">
        <v>255</v>
      </c>
      <c r="E24" s="235" t="s">
        <v>256</v>
      </c>
      <c r="F24" s="235" t="s">
        <v>257</v>
      </c>
      <c r="G24" s="235" t="s">
        <v>258</v>
      </c>
      <c r="H24" s="235" t="s">
        <v>259</v>
      </c>
      <c r="I24" s="178"/>
      <c r="J24" s="232"/>
    </row>
    <row r="25" spans="1:11">
      <c r="A25" s="177">
        <v>0</v>
      </c>
      <c r="C25" s="237">
        <f t="shared" ref="C25:C88" si="0">IF(E$11*E$15&lt;A25,"",A25)</f>
        <v>0</v>
      </c>
      <c r="D25" s="238"/>
      <c r="E25" s="239"/>
      <c r="F25" s="239"/>
      <c r="G25" s="239"/>
      <c r="H25" s="240">
        <f>E10</f>
        <v>40260.94</v>
      </c>
      <c r="J25" s="232"/>
      <c r="K25" s="181">
        <f>-E10*(1-E9)</f>
        <v>-39858.330600000001</v>
      </c>
    </row>
    <row r="26" spans="1:11">
      <c r="A26" s="177">
        <v>1</v>
      </c>
      <c r="C26" s="237">
        <f t="shared" si="0"/>
        <v>1</v>
      </c>
      <c r="D26" s="238">
        <f t="shared" ref="D26:D89" si="1">IF(C26&lt;&gt;"",IF(E$17=1,(H$25*E$13/E$15)/(1-(1+(E$13/E$15))^(-E$11*E$15)),IF(OR(E$17=2,E$17=3),E26+F26,"")),"")</f>
        <v>1161.7311270357875</v>
      </c>
      <c r="E26" s="239">
        <f t="shared" ref="E26:E89" si="2">IF(C26&lt;&gt;"",H25*E$13/E$15,"")</f>
        <v>570.36331666666672</v>
      </c>
      <c r="F26" s="241">
        <f t="shared" ref="F26:F89" si="3">IF(C26&lt;&gt;"",IF(E$17=1,D26-E26,IF(E$17=2,H$25/(E$11*E$15),IF(E$17=3,IF(E$11*E$15=C26,H$25,0),""))),"")</f>
        <v>591.36781036912078</v>
      </c>
      <c r="G26" s="239">
        <f t="shared" ref="G26:G89" si="4">IF(C26&lt;&gt;"",G25+F26,"")</f>
        <v>591.36781036912078</v>
      </c>
      <c r="H26" s="240">
        <f t="shared" ref="H26:H89" si="5">IF(C26&lt;&gt;"",H25-F26,"")</f>
        <v>39669.572189630882</v>
      </c>
      <c r="J26" s="232"/>
      <c r="K26" s="190">
        <f t="shared" ref="K26:K89" si="6">+D26</f>
        <v>1161.7311270357875</v>
      </c>
    </row>
    <row r="27" spans="1:11">
      <c r="A27" s="177">
        <v>2</v>
      </c>
      <c r="C27" s="237">
        <f t="shared" si="0"/>
        <v>2</v>
      </c>
      <c r="D27" s="238">
        <f t="shared" si="1"/>
        <v>1161.7311270357875</v>
      </c>
      <c r="E27" s="239">
        <f t="shared" si="2"/>
        <v>561.9856060197709</v>
      </c>
      <c r="F27" s="241">
        <f t="shared" si="3"/>
        <v>599.7455210160166</v>
      </c>
      <c r="G27" s="239">
        <f t="shared" si="4"/>
        <v>1191.1133313851374</v>
      </c>
      <c r="H27" s="240">
        <f t="shared" si="5"/>
        <v>39069.826668614864</v>
      </c>
      <c r="J27" s="232"/>
      <c r="K27" s="190">
        <f t="shared" si="6"/>
        <v>1161.7311270357875</v>
      </c>
    </row>
    <row r="28" spans="1:11">
      <c r="A28" s="177">
        <v>3</v>
      </c>
      <c r="C28" s="237">
        <f t="shared" si="0"/>
        <v>3</v>
      </c>
      <c r="D28" s="238">
        <f t="shared" si="1"/>
        <v>1161.7311270357875</v>
      </c>
      <c r="E28" s="239">
        <f t="shared" si="2"/>
        <v>553.48921113871063</v>
      </c>
      <c r="F28" s="241">
        <f t="shared" si="3"/>
        <v>608.24191589707686</v>
      </c>
      <c r="G28" s="239">
        <f t="shared" si="4"/>
        <v>1799.3552472822143</v>
      </c>
      <c r="H28" s="240">
        <f t="shared" si="5"/>
        <v>38461.58475271779</v>
      </c>
      <c r="J28" s="232"/>
      <c r="K28" s="190">
        <f t="shared" si="6"/>
        <v>1161.7311270357875</v>
      </c>
    </row>
    <row r="29" spans="1:11">
      <c r="A29" s="177">
        <v>4</v>
      </c>
      <c r="C29" s="237">
        <f t="shared" si="0"/>
        <v>4</v>
      </c>
      <c r="D29" s="238">
        <f t="shared" si="1"/>
        <v>1161.7311270357875</v>
      </c>
      <c r="E29" s="239">
        <f t="shared" si="2"/>
        <v>544.87245066350204</v>
      </c>
      <c r="F29" s="241">
        <f t="shared" si="3"/>
        <v>616.85867637228546</v>
      </c>
      <c r="G29" s="239">
        <f t="shared" si="4"/>
        <v>2416.2139236544999</v>
      </c>
      <c r="H29" s="240">
        <f t="shared" si="5"/>
        <v>37844.726076345505</v>
      </c>
      <c r="J29" s="232"/>
      <c r="K29" s="190">
        <f t="shared" si="6"/>
        <v>1161.7311270357875</v>
      </c>
    </row>
    <row r="30" spans="1:11">
      <c r="A30" s="177">
        <v>5</v>
      </c>
      <c r="C30" s="237">
        <f t="shared" si="0"/>
        <v>5</v>
      </c>
      <c r="D30" s="238">
        <f t="shared" si="1"/>
        <v>1161.7311270357875</v>
      </c>
      <c r="E30" s="239">
        <f t="shared" si="2"/>
        <v>536.13361941489472</v>
      </c>
      <c r="F30" s="241">
        <f t="shared" si="3"/>
        <v>625.59750762089277</v>
      </c>
      <c r="G30" s="239">
        <f t="shared" si="4"/>
        <v>3041.8114312753928</v>
      </c>
      <c r="H30" s="240">
        <f t="shared" si="5"/>
        <v>37219.128568724613</v>
      </c>
      <c r="J30" s="232"/>
      <c r="K30" s="190">
        <f t="shared" si="6"/>
        <v>1161.7311270357875</v>
      </c>
    </row>
    <row r="31" spans="1:11">
      <c r="A31" s="177">
        <v>6</v>
      </c>
      <c r="C31" s="237">
        <f t="shared" si="0"/>
        <v>6</v>
      </c>
      <c r="D31" s="238">
        <f t="shared" si="1"/>
        <v>1161.7311270357875</v>
      </c>
      <c r="E31" s="239">
        <f t="shared" si="2"/>
        <v>527.27098805693208</v>
      </c>
      <c r="F31" s="241">
        <f t="shared" si="3"/>
        <v>634.46013897885541</v>
      </c>
      <c r="G31" s="239">
        <f t="shared" si="4"/>
        <v>3676.2715702542482</v>
      </c>
      <c r="H31" s="240">
        <f t="shared" si="5"/>
        <v>36584.668429745754</v>
      </c>
      <c r="J31" s="232"/>
      <c r="K31" s="190">
        <f t="shared" si="6"/>
        <v>1161.7311270357875</v>
      </c>
    </row>
    <row r="32" spans="1:11">
      <c r="A32" s="177">
        <v>7</v>
      </c>
      <c r="C32" s="237">
        <f t="shared" si="0"/>
        <v>7</v>
      </c>
      <c r="D32" s="238">
        <f t="shared" si="1"/>
        <v>1161.7311270357875</v>
      </c>
      <c r="E32" s="239">
        <f t="shared" si="2"/>
        <v>518.28280275473151</v>
      </c>
      <c r="F32" s="241">
        <f t="shared" si="3"/>
        <v>643.44832428105599</v>
      </c>
      <c r="G32" s="239">
        <f t="shared" si="4"/>
        <v>4319.7198945353039</v>
      </c>
      <c r="H32" s="240">
        <f t="shared" si="5"/>
        <v>35941.220105464701</v>
      </c>
      <c r="J32" s="232"/>
      <c r="K32" s="190">
        <f t="shared" si="6"/>
        <v>1161.7311270357875</v>
      </c>
    </row>
    <row r="33" spans="1:11">
      <c r="A33" s="177">
        <v>8</v>
      </c>
      <c r="C33" s="237">
        <f t="shared" si="0"/>
        <v>8</v>
      </c>
      <c r="D33" s="238">
        <f t="shared" si="1"/>
        <v>1161.7311270357875</v>
      </c>
      <c r="E33" s="239">
        <f t="shared" si="2"/>
        <v>509.16728482741661</v>
      </c>
      <c r="F33" s="241">
        <f t="shared" si="3"/>
        <v>652.56384220837094</v>
      </c>
      <c r="G33" s="239">
        <f t="shared" si="4"/>
        <v>4972.283736743675</v>
      </c>
      <c r="H33" s="240">
        <f t="shared" si="5"/>
        <v>35288.656263256329</v>
      </c>
      <c r="J33" s="232"/>
      <c r="K33" s="190">
        <f t="shared" si="6"/>
        <v>1161.7311270357875</v>
      </c>
    </row>
    <row r="34" spans="1:11">
      <c r="A34" s="177">
        <v>9</v>
      </c>
      <c r="C34" s="237">
        <f t="shared" si="0"/>
        <v>9</v>
      </c>
      <c r="D34" s="238">
        <f t="shared" si="1"/>
        <v>1161.7311270357875</v>
      </c>
      <c r="E34" s="239">
        <f t="shared" si="2"/>
        <v>499.92263039613135</v>
      </c>
      <c r="F34" s="241">
        <f t="shared" si="3"/>
        <v>661.80849663965614</v>
      </c>
      <c r="G34" s="239">
        <f t="shared" si="4"/>
        <v>5634.0922333833314</v>
      </c>
      <c r="H34" s="240">
        <f t="shared" si="5"/>
        <v>34626.847766616673</v>
      </c>
      <c r="J34" s="232"/>
      <c r="K34" s="190">
        <f t="shared" si="6"/>
        <v>1161.7311270357875</v>
      </c>
    </row>
    <row r="35" spans="1:11">
      <c r="A35" s="177">
        <v>10</v>
      </c>
      <c r="C35" s="237">
        <f t="shared" si="0"/>
        <v>10</v>
      </c>
      <c r="D35" s="238">
        <f t="shared" si="1"/>
        <v>1161.7311270357875</v>
      </c>
      <c r="E35" s="239">
        <f t="shared" si="2"/>
        <v>490.54701002706958</v>
      </c>
      <c r="F35" s="241">
        <f t="shared" si="3"/>
        <v>671.18411700871798</v>
      </c>
      <c r="G35" s="239">
        <f t="shared" si="4"/>
        <v>6305.2763503920496</v>
      </c>
      <c r="H35" s="240">
        <f t="shared" si="5"/>
        <v>33955.663649607952</v>
      </c>
      <c r="J35" s="232"/>
      <c r="K35" s="190">
        <f t="shared" si="6"/>
        <v>1161.7311270357875</v>
      </c>
    </row>
    <row r="36" spans="1:11">
      <c r="A36" s="177">
        <v>11</v>
      </c>
      <c r="C36" s="237">
        <f t="shared" si="0"/>
        <v>11</v>
      </c>
      <c r="D36" s="238">
        <f t="shared" si="1"/>
        <v>1161.7311270357875</v>
      </c>
      <c r="E36" s="239">
        <f t="shared" si="2"/>
        <v>481.03856836944601</v>
      </c>
      <c r="F36" s="241">
        <f t="shared" si="3"/>
        <v>680.69255866634148</v>
      </c>
      <c r="G36" s="239">
        <f t="shared" si="4"/>
        <v>6985.9689090583906</v>
      </c>
      <c r="H36" s="240">
        <f t="shared" si="5"/>
        <v>33274.97109094161</v>
      </c>
      <c r="J36" s="232"/>
      <c r="K36" s="190">
        <f t="shared" si="6"/>
        <v>1161.7311270357875</v>
      </c>
    </row>
    <row r="37" spans="1:11">
      <c r="A37" s="177">
        <v>12</v>
      </c>
      <c r="C37" s="237">
        <f t="shared" si="0"/>
        <v>12</v>
      </c>
      <c r="D37" s="238">
        <f t="shared" si="1"/>
        <v>1161.7311270357875</v>
      </c>
      <c r="E37" s="239">
        <f t="shared" si="2"/>
        <v>471.39542378833949</v>
      </c>
      <c r="F37" s="241">
        <f t="shared" si="3"/>
        <v>690.33570324744801</v>
      </c>
      <c r="G37" s="239">
        <f t="shared" si="4"/>
        <v>7676.3046123058384</v>
      </c>
      <c r="H37" s="240">
        <f t="shared" si="5"/>
        <v>32584.635387694161</v>
      </c>
      <c r="J37" s="232"/>
      <c r="K37" s="190">
        <f t="shared" si="6"/>
        <v>1161.7311270357875</v>
      </c>
    </row>
    <row r="38" spans="1:11">
      <c r="A38" s="177">
        <v>13</v>
      </c>
      <c r="C38" s="237">
        <f t="shared" si="0"/>
        <v>13</v>
      </c>
      <c r="D38" s="238">
        <f t="shared" si="1"/>
        <v>1161.7311270357875</v>
      </c>
      <c r="E38" s="239">
        <f t="shared" si="2"/>
        <v>461.61566799233401</v>
      </c>
      <c r="F38" s="241">
        <f t="shared" si="3"/>
        <v>700.11545904345348</v>
      </c>
      <c r="G38" s="239">
        <f t="shared" si="4"/>
        <v>8376.4200713492919</v>
      </c>
      <c r="H38" s="240">
        <f t="shared" si="5"/>
        <v>31884.519928650709</v>
      </c>
      <c r="J38" s="232"/>
      <c r="K38" s="190">
        <f t="shared" si="6"/>
        <v>1161.7311270357875</v>
      </c>
    </row>
    <row r="39" spans="1:11">
      <c r="A39" s="177">
        <v>14</v>
      </c>
      <c r="C39" s="237">
        <f t="shared" si="0"/>
        <v>14</v>
      </c>
      <c r="D39" s="238">
        <f t="shared" si="1"/>
        <v>1161.7311270357875</v>
      </c>
      <c r="E39" s="239">
        <f t="shared" si="2"/>
        <v>451.69736565588505</v>
      </c>
      <c r="F39" s="241">
        <f t="shared" si="3"/>
        <v>710.03376137990244</v>
      </c>
      <c r="G39" s="239">
        <f t="shared" si="4"/>
        <v>9086.4538327291939</v>
      </c>
      <c r="H39" s="240">
        <f t="shared" si="5"/>
        <v>31174.486167270807</v>
      </c>
      <c r="J39" s="232"/>
      <c r="K39" s="190">
        <f t="shared" si="6"/>
        <v>1161.7311270357875</v>
      </c>
    </row>
    <row r="40" spans="1:11">
      <c r="A40" s="177">
        <v>15</v>
      </c>
      <c r="C40" s="237">
        <f t="shared" si="0"/>
        <v>15</v>
      </c>
      <c r="D40" s="238">
        <f t="shared" si="1"/>
        <v>1161.7311270357875</v>
      </c>
      <c r="E40" s="239">
        <f t="shared" si="2"/>
        <v>441.63855403633647</v>
      </c>
      <c r="F40" s="241">
        <f t="shared" si="3"/>
        <v>720.09257299945102</v>
      </c>
      <c r="G40" s="239">
        <f t="shared" si="4"/>
        <v>9806.5464057286445</v>
      </c>
      <c r="H40" s="240">
        <f t="shared" si="5"/>
        <v>30454.393594271354</v>
      </c>
      <c r="J40" s="232"/>
      <c r="K40" s="190">
        <f t="shared" si="6"/>
        <v>1161.7311270357875</v>
      </c>
    </row>
    <row r="41" spans="1:11">
      <c r="A41" s="177">
        <v>16</v>
      </c>
      <c r="C41" s="237">
        <f t="shared" si="0"/>
        <v>16</v>
      </c>
      <c r="D41" s="238">
        <f t="shared" si="1"/>
        <v>1161.7311270357875</v>
      </c>
      <c r="E41" s="239">
        <f t="shared" si="2"/>
        <v>431.43724258551089</v>
      </c>
      <c r="F41" s="241">
        <f t="shared" si="3"/>
        <v>730.29388445027666</v>
      </c>
      <c r="G41" s="239">
        <f t="shared" si="4"/>
        <v>10536.840290178921</v>
      </c>
      <c r="H41" s="240">
        <f t="shared" si="5"/>
        <v>29724.099709821079</v>
      </c>
      <c r="J41" s="232"/>
      <c r="K41" s="190">
        <f t="shared" si="6"/>
        <v>1161.7311270357875</v>
      </c>
    </row>
    <row r="42" spans="1:11">
      <c r="A42" s="177">
        <v>17</v>
      </c>
      <c r="C42" s="237">
        <f t="shared" si="0"/>
        <v>17</v>
      </c>
      <c r="D42" s="238">
        <f t="shared" si="1"/>
        <v>1161.7311270357875</v>
      </c>
      <c r="E42" s="239">
        <f t="shared" si="2"/>
        <v>421.09141255579863</v>
      </c>
      <c r="F42" s="241">
        <f t="shared" si="3"/>
        <v>740.63971447998892</v>
      </c>
      <c r="G42" s="239">
        <f t="shared" si="4"/>
        <v>11277.48000465891</v>
      </c>
      <c r="H42" s="240">
        <f t="shared" si="5"/>
        <v>28983.459995341091</v>
      </c>
      <c r="J42" s="232"/>
      <c r="K42" s="190">
        <f t="shared" si="6"/>
        <v>1161.7311270357875</v>
      </c>
    </row>
    <row r="43" spans="1:11">
      <c r="A43" s="177">
        <v>18</v>
      </c>
      <c r="C43" s="237">
        <f t="shared" si="0"/>
        <v>18</v>
      </c>
      <c r="D43" s="238">
        <f t="shared" si="1"/>
        <v>1161.7311270357875</v>
      </c>
      <c r="E43" s="239">
        <f t="shared" si="2"/>
        <v>410.59901660066549</v>
      </c>
      <c r="F43" s="241">
        <f t="shared" si="3"/>
        <v>751.13211043512206</v>
      </c>
      <c r="G43" s="239">
        <f t="shared" si="4"/>
        <v>12028.612115094033</v>
      </c>
      <c r="H43" s="240">
        <f t="shared" si="5"/>
        <v>28232.327884905968</v>
      </c>
      <c r="J43" s="232"/>
      <c r="K43" s="190">
        <f t="shared" si="6"/>
        <v>1161.7311270357875</v>
      </c>
    </row>
    <row r="44" spans="1:11">
      <c r="A44" s="177">
        <v>19</v>
      </c>
      <c r="C44" s="237">
        <f t="shared" si="0"/>
        <v>19</v>
      </c>
      <c r="D44" s="238">
        <f t="shared" si="1"/>
        <v>1161.7311270357875</v>
      </c>
      <c r="E44" s="239">
        <f t="shared" si="2"/>
        <v>399.95797836950123</v>
      </c>
      <c r="F44" s="241">
        <f t="shared" si="3"/>
        <v>761.77314866628626</v>
      </c>
      <c r="G44" s="239">
        <f t="shared" si="4"/>
        <v>12790.38526376032</v>
      </c>
      <c r="H44" s="240">
        <f t="shared" si="5"/>
        <v>27470.554736239683</v>
      </c>
      <c r="J44" s="232"/>
      <c r="K44" s="190">
        <f t="shared" si="6"/>
        <v>1161.7311270357875</v>
      </c>
    </row>
    <row r="45" spans="1:11">
      <c r="A45" s="177">
        <v>20</v>
      </c>
      <c r="C45" s="237">
        <f t="shared" si="0"/>
        <v>20</v>
      </c>
      <c r="D45" s="238">
        <f t="shared" si="1"/>
        <v>1161.7311270357875</v>
      </c>
      <c r="E45" s="239">
        <f t="shared" si="2"/>
        <v>389.16619209672882</v>
      </c>
      <c r="F45" s="241">
        <f t="shared" si="3"/>
        <v>772.56493493905873</v>
      </c>
      <c r="G45" s="239">
        <f t="shared" si="4"/>
        <v>13562.950198699378</v>
      </c>
      <c r="H45" s="240">
        <f t="shared" si="5"/>
        <v>26697.989801300624</v>
      </c>
      <c r="J45" s="232"/>
      <c r="K45" s="190">
        <f t="shared" si="6"/>
        <v>1161.7311270357875</v>
      </c>
    </row>
    <row r="46" spans="1:11">
      <c r="A46" s="177">
        <v>21</v>
      </c>
      <c r="C46" s="237">
        <f t="shared" si="0"/>
        <v>21</v>
      </c>
      <c r="D46" s="238">
        <f t="shared" si="1"/>
        <v>1161.7311270357875</v>
      </c>
      <c r="E46" s="239">
        <f t="shared" si="2"/>
        <v>378.22152218509223</v>
      </c>
      <c r="F46" s="241">
        <f t="shared" si="3"/>
        <v>783.50960485069527</v>
      </c>
      <c r="G46" s="239">
        <f t="shared" si="4"/>
        <v>14346.459803550073</v>
      </c>
      <c r="H46" s="240">
        <f t="shared" si="5"/>
        <v>25914.480196449927</v>
      </c>
      <c r="J46" s="232"/>
      <c r="K46" s="190">
        <f t="shared" si="6"/>
        <v>1161.7311270357875</v>
      </c>
    </row>
    <row r="47" spans="1:11">
      <c r="A47" s="177">
        <v>22</v>
      </c>
      <c r="C47" s="237">
        <f t="shared" si="0"/>
        <v>22</v>
      </c>
      <c r="D47" s="238">
        <f t="shared" si="1"/>
        <v>1161.7311270357875</v>
      </c>
      <c r="E47" s="239">
        <f t="shared" si="2"/>
        <v>367.12180278304066</v>
      </c>
      <c r="F47" s="241">
        <f t="shared" si="3"/>
        <v>794.60932425274677</v>
      </c>
      <c r="G47" s="239">
        <f t="shared" si="4"/>
        <v>15141.069127802821</v>
      </c>
      <c r="H47" s="240">
        <f t="shared" si="5"/>
        <v>25119.870872197182</v>
      </c>
      <c r="J47" s="232"/>
      <c r="K47" s="190">
        <f t="shared" si="6"/>
        <v>1161.7311270357875</v>
      </c>
    </row>
    <row r="48" spans="1:11">
      <c r="A48" s="177">
        <v>23</v>
      </c>
      <c r="C48" s="237">
        <f t="shared" si="0"/>
        <v>23</v>
      </c>
      <c r="D48" s="238">
        <f t="shared" si="1"/>
        <v>1161.7311270357875</v>
      </c>
      <c r="E48" s="239">
        <f t="shared" si="2"/>
        <v>355.86483735612677</v>
      </c>
      <c r="F48" s="241">
        <f t="shared" si="3"/>
        <v>805.86628967966067</v>
      </c>
      <c r="G48" s="239">
        <f t="shared" si="4"/>
        <v>15946.935417482482</v>
      </c>
      <c r="H48" s="240">
        <f t="shared" si="5"/>
        <v>24314.004582517522</v>
      </c>
      <c r="J48" s="232"/>
      <c r="K48" s="190">
        <f t="shared" si="6"/>
        <v>1161.7311270357875</v>
      </c>
    </row>
    <row r="49" spans="1:11">
      <c r="A49" s="177">
        <v>24</v>
      </c>
      <c r="C49" s="237">
        <f t="shared" si="0"/>
        <v>24</v>
      </c>
      <c r="D49" s="238">
        <f t="shared" si="1"/>
        <v>1161.7311270357875</v>
      </c>
      <c r="E49" s="239">
        <f t="shared" si="2"/>
        <v>344.44839825233157</v>
      </c>
      <c r="F49" s="241">
        <f t="shared" si="3"/>
        <v>817.28272878345592</v>
      </c>
      <c r="G49" s="239">
        <f t="shared" si="4"/>
        <v>16764.218146265939</v>
      </c>
      <c r="H49" s="240">
        <f t="shared" si="5"/>
        <v>23496.721853734067</v>
      </c>
      <c r="J49" s="232"/>
      <c r="K49" s="190">
        <f t="shared" si="6"/>
        <v>1161.7311270357875</v>
      </c>
    </row>
    <row r="50" spans="1:11">
      <c r="A50" s="177">
        <v>25</v>
      </c>
      <c r="C50" s="237">
        <f t="shared" si="0"/>
        <v>25</v>
      </c>
      <c r="D50" s="238">
        <f t="shared" si="1"/>
        <v>1161.7311270357875</v>
      </c>
      <c r="E50" s="239">
        <f t="shared" si="2"/>
        <v>332.87022626123263</v>
      </c>
      <c r="F50" s="241">
        <f t="shared" si="3"/>
        <v>828.86090077455492</v>
      </c>
      <c r="G50" s="239">
        <f t="shared" si="4"/>
        <v>17593.079047040494</v>
      </c>
      <c r="H50" s="240">
        <f t="shared" si="5"/>
        <v>22667.860952959512</v>
      </c>
      <c r="J50" s="232"/>
      <c r="K50" s="190">
        <f t="shared" si="6"/>
        <v>1161.7311270357875</v>
      </c>
    </row>
    <row r="51" spans="1:11">
      <c r="A51" s="177">
        <v>26</v>
      </c>
      <c r="C51" s="237">
        <f t="shared" si="0"/>
        <v>26</v>
      </c>
      <c r="D51" s="238">
        <f t="shared" si="1"/>
        <v>1161.7311270357875</v>
      </c>
      <c r="E51" s="239">
        <f t="shared" si="2"/>
        <v>321.12803016692646</v>
      </c>
      <c r="F51" s="241">
        <f t="shared" si="3"/>
        <v>840.60309686886103</v>
      </c>
      <c r="G51" s="239">
        <f t="shared" si="4"/>
        <v>18433.682143909355</v>
      </c>
      <c r="H51" s="240">
        <f t="shared" si="5"/>
        <v>21827.257856090651</v>
      </c>
      <c r="J51" s="232"/>
      <c r="K51" s="190">
        <f t="shared" si="6"/>
        <v>1161.7311270357875</v>
      </c>
    </row>
    <row r="52" spans="1:11">
      <c r="A52" s="177">
        <v>27</v>
      </c>
      <c r="C52" s="237">
        <f t="shared" si="0"/>
        <v>27</v>
      </c>
      <c r="D52" s="238">
        <f t="shared" si="1"/>
        <v>1161.7311270357875</v>
      </c>
      <c r="E52" s="239">
        <f t="shared" si="2"/>
        <v>309.21948629461758</v>
      </c>
      <c r="F52" s="241">
        <f t="shared" si="3"/>
        <v>852.51164074116991</v>
      </c>
      <c r="G52" s="239">
        <f t="shared" si="4"/>
        <v>19286.193784650524</v>
      </c>
      <c r="H52" s="240">
        <f t="shared" si="5"/>
        <v>20974.746215349482</v>
      </c>
      <c r="J52" s="232"/>
      <c r="K52" s="190">
        <f t="shared" si="6"/>
        <v>1161.7311270357875</v>
      </c>
    </row>
    <row r="53" spans="1:11">
      <c r="A53" s="177">
        <v>28</v>
      </c>
      <c r="C53" s="237">
        <f t="shared" si="0"/>
        <v>28</v>
      </c>
      <c r="D53" s="238">
        <f t="shared" si="1"/>
        <v>1161.7311270357875</v>
      </c>
      <c r="E53" s="239">
        <f t="shared" si="2"/>
        <v>297.14223805078433</v>
      </c>
      <c r="F53" s="241">
        <f t="shared" si="3"/>
        <v>864.58888898500322</v>
      </c>
      <c r="G53" s="239">
        <f t="shared" si="4"/>
        <v>20150.782673635527</v>
      </c>
      <c r="H53" s="240">
        <f t="shared" si="5"/>
        <v>20110.157326364479</v>
      </c>
      <c r="J53" s="232"/>
      <c r="K53" s="190">
        <f t="shared" si="6"/>
        <v>1161.7311270357875</v>
      </c>
    </row>
    <row r="54" spans="1:11">
      <c r="A54" s="177">
        <v>29</v>
      </c>
      <c r="C54" s="237">
        <f t="shared" si="0"/>
        <v>29</v>
      </c>
      <c r="D54" s="238">
        <f t="shared" si="1"/>
        <v>1161.7311270357875</v>
      </c>
      <c r="E54" s="239">
        <f t="shared" si="2"/>
        <v>284.89389545683014</v>
      </c>
      <c r="F54" s="241">
        <f t="shared" si="3"/>
        <v>876.83723157895736</v>
      </c>
      <c r="G54" s="239">
        <f t="shared" si="4"/>
        <v>21027.619905214484</v>
      </c>
      <c r="H54" s="240">
        <f t="shared" si="5"/>
        <v>19233.320094785522</v>
      </c>
      <c r="J54" s="232"/>
      <c r="K54" s="190">
        <f t="shared" si="6"/>
        <v>1161.7311270357875</v>
      </c>
    </row>
    <row r="55" spans="1:11">
      <c r="A55" s="177">
        <v>30</v>
      </c>
      <c r="C55" s="237">
        <f t="shared" si="0"/>
        <v>30</v>
      </c>
      <c r="D55" s="238">
        <f t="shared" si="1"/>
        <v>1161.7311270357875</v>
      </c>
      <c r="E55" s="239">
        <f t="shared" si="2"/>
        <v>272.47203467612826</v>
      </c>
      <c r="F55" s="241">
        <f t="shared" si="3"/>
        <v>889.25909235965923</v>
      </c>
      <c r="G55" s="239">
        <f t="shared" si="4"/>
        <v>21916.878997574142</v>
      </c>
      <c r="H55" s="240">
        <f t="shared" si="5"/>
        <v>18344.061002425864</v>
      </c>
      <c r="J55" s="232"/>
      <c r="K55" s="190">
        <f t="shared" si="6"/>
        <v>1161.7311270357875</v>
      </c>
    </row>
    <row r="56" spans="1:11">
      <c r="A56" s="177">
        <v>31</v>
      </c>
      <c r="C56" s="237">
        <f t="shared" si="0"/>
        <v>31</v>
      </c>
      <c r="D56" s="238">
        <f t="shared" si="1"/>
        <v>1161.7311270357875</v>
      </c>
      <c r="E56" s="239">
        <f t="shared" si="2"/>
        <v>259.87419753436643</v>
      </c>
      <c r="F56" s="241">
        <f t="shared" si="3"/>
        <v>901.85692950142106</v>
      </c>
      <c r="G56" s="239">
        <f t="shared" si="4"/>
        <v>22818.735927075562</v>
      </c>
      <c r="H56" s="240">
        <f t="shared" si="5"/>
        <v>17442.204072924444</v>
      </c>
      <c r="J56" s="232"/>
      <c r="K56" s="190">
        <f t="shared" si="6"/>
        <v>1161.7311270357875</v>
      </c>
    </row>
    <row r="57" spans="1:11">
      <c r="A57" s="177">
        <v>32</v>
      </c>
      <c r="C57" s="237">
        <f t="shared" si="0"/>
        <v>32</v>
      </c>
      <c r="D57" s="238">
        <f t="shared" si="1"/>
        <v>1161.7311270357875</v>
      </c>
      <c r="E57" s="239">
        <f t="shared" si="2"/>
        <v>247.09789103309629</v>
      </c>
      <c r="F57" s="241">
        <f t="shared" si="3"/>
        <v>914.63323600269121</v>
      </c>
      <c r="G57" s="239">
        <f t="shared" si="4"/>
        <v>23733.369163078252</v>
      </c>
      <c r="H57" s="240">
        <f t="shared" si="5"/>
        <v>16527.570836921754</v>
      </c>
      <c r="J57" s="232"/>
      <c r="K57" s="190">
        <f t="shared" si="6"/>
        <v>1161.7311270357875</v>
      </c>
    </row>
    <row r="58" spans="1:11">
      <c r="A58" s="177">
        <v>33</v>
      </c>
      <c r="C58" s="237">
        <f t="shared" si="0"/>
        <v>33</v>
      </c>
      <c r="D58" s="238">
        <f t="shared" si="1"/>
        <v>1161.7311270357875</v>
      </c>
      <c r="E58" s="239">
        <f t="shared" si="2"/>
        <v>234.14058685639154</v>
      </c>
      <c r="F58" s="241">
        <f t="shared" si="3"/>
        <v>927.59054017939593</v>
      </c>
      <c r="G58" s="239">
        <f t="shared" si="4"/>
        <v>24660.959703257649</v>
      </c>
      <c r="H58" s="240">
        <f t="shared" si="5"/>
        <v>15599.980296742358</v>
      </c>
      <c r="J58" s="232"/>
      <c r="K58" s="190">
        <f t="shared" si="6"/>
        <v>1161.7311270357875</v>
      </c>
    </row>
    <row r="59" spans="1:11">
      <c r="A59" s="177">
        <v>34</v>
      </c>
      <c r="C59" s="237">
        <f t="shared" si="0"/>
        <v>34</v>
      </c>
      <c r="D59" s="238">
        <f t="shared" si="1"/>
        <v>1161.7311270357875</v>
      </c>
      <c r="E59" s="239">
        <f t="shared" si="2"/>
        <v>220.99972087051677</v>
      </c>
      <c r="F59" s="241">
        <f t="shared" si="3"/>
        <v>940.73140616527076</v>
      </c>
      <c r="G59" s="239">
        <f t="shared" si="4"/>
        <v>25601.691109422922</v>
      </c>
      <c r="H59" s="240">
        <f t="shared" si="5"/>
        <v>14659.248890577088</v>
      </c>
      <c r="J59" s="232"/>
      <c r="K59" s="190">
        <f t="shared" si="6"/>
        <v>1161.7311270357875</v>
      </c>
    </row>
    <row r="60" spans="1:11">
      <c r="A60" s="177">
        <v>35</v>
      </c>
      <c r="C60" s="237">
        <f t="shared" si="0"/>
        <v>35</v>
      </c>
      <c r="D60" s="238">
        <f t="shared" si="1"/>
        <v>1161.7311270357875</v>
      </c>
      <c r="E60" s="239">
        <f t="shared" si="2"/>
        <v>207.67269261650878</v>
      </c>
      <c r="F60" s="241">
        <f t="shared" si="3"/>
        <v>954.05843441927868</v>
      </c>
      <c r="G60" s="239">
        <f t="shared" si="4"/>
        <v>26555.749543842201</v>
      </c>
      <c r="H60" s="240">
        <f t="shared" si="5"/>
        <v>13705.190456157809</v>
      </c>
      <c r="J60" s="232"/>
      <c r="K60" s="190">
        <f t="shared" si="6"/>
        <v>1161.7311270357875</v>
      </c>
    </row>
    <row r="61" spans="1:11">
      <c r="A61" s="177">
        <v>36</v>
      </c>
      <c r="C61" s="237">
        <f t="shared" si="0"/>
        <v>36</v>
      </c>
      <c r="D61" s="238">
        <f t="shared" si="1"/>
        <v>1161.7311270357875</v>
      </c>
      <c r="E61" s="239">
        <f t="shared" si="2"/>
        <v>194.15686479556896</v>
      </c>
      <c r="F61" s="241">
        <f t="shared" si="3"/>
        <v>967.57426224021856</v>
      </c>
      <c r="G61" s="239">
        <f t="shared" si="4"/>
        <v>27523.323806082419</v>
      </c>
      <c r="H61" s="240">
        <f t="shared" si="5"/>
        <v>12737.616193917591</v>
      </c>
      <c r="J61" s="232"/>
      <c r="K61" s="190">
        <f t="shared" si="6"/>
        <v>1161.7311270357875</v>
      </c>
    </row>
    <row r="62" spans="1:11">
      <c r="A62" s="177">
        <v>37</v>
      </c>
      <c r="C62" s="237">
        <f t="shared" si="0"/>
        <v>37</v>
      </c>
      <c r="D62" s="238">
        <f t="shared" si="1"/>
        <v>1161.7311270357875</v>
      </c>
      <c r="E62" s="239">
        <f t="shared" si="2"/>
        <v>180.44956274716586</v>
      </c>
      <c r="F62" s="241">
        <f t="shared" si="3"/>
        <v>981.28156428862167</v>
      </c>
      <c r="G62" s="239">
        <f t="shared" si="4"/>
        <v>28504.605370371042</v>
      </c>
      <c r="H62" s="240">
        <f t="shared" si="5"/>
        <v>11756.334629628969</v>
      </c>
      <c r="J62" s="232"/>
      <c r="K62" s="190">
        <f t="shared" si="6"/>
        <v>1161.7311270357875</v>
      </c>
    </row>
    <row r="63" spans="1:11">
      <c r="A63" s="177">
        <v>38</v>
      </c>
      <c r="C63" s="237">
        <f t="shared" si="0"/>
        <v>38</v>
      </c>
      <c r="D63" s="238">
        <f t="shared" si="1"/>
        <v>1161.7311270357875</v>
      </c>
      <c r="E63" s="239">
        <f t="shared" si="2"/>
        <v>166.54807391974376</v>
      </c>
      <c r="F63" s="241">
        <f t="shared" si="3"/>
        <v>995.18305311604377</v>
      </c>
      <c r="G63" s="239">
        <f t="shared" si="4"/>
        <v>29499.788423487087</v>
      </c>
      <c r="H63" s="240">
        <f t="shared" si="5"/>
        <v>10761.151576512926</v>
      </c>
      <c r="J63" s="232"/>
      <c r="K63" s="190">
        <f t="shared" si="6"/>
        <v>1161.7311270357875</v>
      </c>
    </row>
    <row r="64" spans="1:11">
      <c r="A64" s="177">
        <v>39</v>
      </c>
      <c r="C64" s="237">
        <f t="shared" si="0"/>
        <v>39</v>
      </c>
      <c r="D64" s="238">
        <f t="shared" si="1"/>
        <v>1161.7311270357875</v>
      </c>
      <c r="E64" s="239">
        <f t="shared" si="2"/>
        <v>152.44964733393314</v>
      </c>
      <c r="F64" s="241">
        <f t="shared" si="3"/>
        <v>1009.2814797018543</v>
      </c>
      <c r="G64" s="239">
        <f t="shared" si="4"/>
        <v>30509.069903188942</v>
      </c>
      <c r="H64" s="240">
        <f t="shared" si="5"/>
        <v>9751.8700968110716</v>
      </c>
      <c r="J64" s="232"/>
      <c r="K64" s="190">
        <f t="shared" si="6"/>
        <v>1161.7311270357875</v>
      </c>
    </row>
    <row r="65" spans="1:11">
      <c r="A65" s="177">
        <v>40</v>
      </c>
      <c r="C65" s="237">
        <f t="shared" si="0"/>
        <v>40</v>
      </c>
      <c r="D65" s="238">
        <f t="shared" si="1"/>
        <v>1161.7311270357875</v>
      </c>
      <c r="E65" s="239">
        <f t="shared" si="2"/>
        <v>138.15149303815687</v>
      </c>
      <c r="F65" s="241">
        <f t="shared" si="3"/>
        <v>1023.5796339976306</v>
      </c>
      <c r="G65" s="239">
        <f t="shared" si="4"/>
        <v>31532.649537186571</v>
      </c>
      <c r="H65" s="240">
        <f t="shared" si="5"/>
        <v>8728.2904628134402</v>
      </c>
      <c r="J65" s="232"/>
      <c r="K65" s="190">
        <f t="shared" si="6"/>
        <v>1161.7311270357875</v>
      </c>
    </row>
    <row r="66" spans="1:11">
      <c r="A66" s="177">
        <v>41</v>
      </c>
      <c r="C66" s="237">
        <f t="shared" si="0"/>
        <v>41</v>
      </c>
      <c r="D66" s="238">
        <f t="shared" si="1"/>
        <v>1161.7311270357875</v>
      </c>
      <c r="E66" s="239">
        <f t="shared" si="2"/>
        <v>123.65078155652374</v>
      </c>
      <c r="F66" s="241">
        <f t="shared" si="3"/>
        <v>1038.0803454792638</v>
      </c>
      <c r="G66" s="239">
        <f t="shared" si="4"/>
        <v>32570.729882665833</v>
      </c>
      <c r="H66" s="240">
        <f t="shared" si="5"/>
        <v>7690.2101173341762</v>
      </c>
      <c r="J66" s="232"/>
      <c r="K66" s="190">
        <f t="shared" si="6"/>
        <v>1161.7311270357875</v>
      </c>
    </row>
    <row r="67" spans="1:11">
      <c r="A67" s="177">
        <v>42</v>
      </c>
      <c r="C67" s="237">
        <f t="shared" si="0"/>
        <v>42</v>
      </c>
      <c r="D67" s="238">
        <f t="shared" si="1"/>
        <v>1161.7311270357875</v>
      </c>
      <c r="E67" s="239">
        <f t="shared" si="2"/>
        <v>108.94464332890084</v>
      </c>
      <c r="F67" s="241">
        <f t="shared" si="3"/>
        <v>1052.7864837068867</v>
      </c>
      <c r="G67" s="239">
        <f t="shared" si="4"/>
        <v>33623.516366372722</v>
      </c>
      <c r="H67" s="240">
        <f t="shared" si="5"/>
        <v>6637.4236336272897</v>
      </c>
      <c r="J67" s="232"/>
      <c r="K67" s="190">
        <f t="shared" si="6"/>
        <v>1161.7311270357875</v>
      </c>
    </row>
    <row r="68" spans="1:11">
      <c r="A68" s="177">
        <v>43</v>
      </c>
      <c r="C68" s="237">
        <f t="shared" si="0"/>
        <v>43</v>
      </c>
      <c r="D68" s="238">
        <f t="shared" si="1"/>
        <v>1161.7311270357875</v>
      </c>
      <c r="E68" s="239">
        <f t="shared" si="2"/>
        <v>94.030168143053274</v>
      </c>
      <c r="F68" s="241">
        <f t="shared" si="3"/>
        <v>1067.7009588927342</v>
      </c>
      <c r="G68" s="239">
        <f t="shared" si="4"/>
        <v>34691.217325265454</v>
      </c>
      <c r="H68" s="240">
        <f t="shared" si="5"/>
        <v>5569.7226747345558</v>
      </c>
      <c r="J68" s="232"/>
      <c r="K68" s="190">
        <f t="shared" si="6"/>
        <v>1161.7311270357875</v>
      </c>
    </row>
    <row r="69" spans="1:11">
      <c r="A69" s="177">
        <v>44</v>
      </c>
      <c r="C69" s="237">
        <f t="shared" si="0"/>
        <v>44</v>
      </c>
      <c r="D69" s="238">
        <f t="shared" si="1"/>
        <v>1161.7311270357875</v>
      </c>
      <c r="E69" s="239">
        <f t="shared" si="2"/>
        <v>78.904404558739543</v>
      </c>
      <c r="F69" s="241">
        <f t="shared" si="3"/>
        <v>1082.826722477048</v>
      </c>
      <c r="G69" s="239">
        <f t="shared" si="4"/>
        <v>35774.0440477425</v>
      </c>
      <c r="H69" s="240">
        <f t="shared" si="5"/>
        <v>4486.8959522575078</v>
      </c>
      <c r="J69" s="232"/>
      <c r="K69" s="190">
        <f t="shared" si="6"/>
        <v>1161.7311270357875</v>
      </c>
    </row>
    <row r="70" spans="1:11">
      <c r="A70" s="177">
        <v>45</v>
      </c>
      <c r="C70" s="237">
        <f t="shared" si="0"/>
        <v>45</v>
      </c>
      <c r="D70" s="238">
        <f t="shared" si="1"/>
        <v>1161.7311270357875</v>
      </c>
      <c r="E70" s="239">
        <f t="shared" si="2"/>
        <v>63.564359323648034</v>
      </c>
      <c r="F70" s="241">
        <f t="shared" si="3"/>
        <v>1098.1667677121395</v>
      </c>
      <c r="G70" s="239">
        <f t="shared" si="4"/>
        <v>36872.210815454637</v>
      </c>
      <c r="H70" s="240">
        <f t="shared" si="5"/>
        <v>3388.7291845453683</v>
      </c>
      <c r="J70" s="232"/>
      <c r="K70" s="190">
        <f t="shared" si="6"/>
        <v>1161.7311270357875</v>
      </c>
    </row>
    <row r="71" spans="1:11">
      <c r="A71" s="177">
        <v>46</v>
      </c>
      <c r="C71" s="237">
        <f t="shared" si="0"/>
        <v>46</v>
      </c>
      <c r="D71" s="238">
        <f t="shared" si="1"/>
        <v>1161.7311270357875</v>
      </c>
      <c r="E71" s="239">
        <f t="shared" si="2"/>
        <v>48.006996781059392</v>
      </c>
      <c r="F71" s="241">
        <f t="shared" si="3"/>
        <v>1113.7241302547282</v>
      </c>
      <c r="G71" s="239">
        <f t="shared" si="4"/>
        <v>37985.934945709363</v>
      </c>
      <c r="H71" s="240">
        <f t="shared" si="5"/>
        <v>2275.0050542906401</v>
      </c>
      <c r="J71" s="232"/>
      <c r="K71" s="190">
        <f t="shared" si="6"/>
        <v>1161.7311270357875</v>
      </c>
    </row>
    <row r="72" spans="1:11">
      <c r="A72" s="177">
        <v>47</v>
      </c>
      <c r="C72" s="237">
        <f t="shared" si="0"/>
        <v>47</v>
      </c>
      <c r="D72" s="238">
        <f t="shared" si="1"/>
        <v>1161.7311270357875</v>
      </c>
      <c r="E72" s="239">
        <f t="shared" si="2"/>
        <v>32.229238269117403</v>
      </c>
      <c r="F72" s="241">
        <f t="shared" si="3"/>
        <v>1129.5018887666702</v>
      </c>
      <c r="G72" s="239">
        <f t="shared" si="4"/>
        <v>39115.43683447603</v>
      </c>
      <c r="H72" s="240">
        <f t="shared" si="5"/>
        <v>1145.50316552397</v>
      </c>
      <c r="J72" s="232"/>
      <c r="K72" s="190">
        <f t="shared" si="6"/>
        <v>1161.7311270357875</v>
      </c>
    </row>
    <row r="73" spans="1:11">
      <c r="A73" s="177">
        <v>48</v>
      </c>
      <c r="C73" s="237">
        <f t="shared" si="0"/>
        <v>48</v>
      </c>
      <c r="D73" s="238">
        <f t="shared" si="1"/>
        <v>1161.7311270357875</v>
      </c>
      <c r="E73" s="239">
        <f t="shared" si="2"/>
        <v>16.227961511589577</v>
      </c>
      <c r="F73" s="241">
        <f t="shared" si="3"/>
        <v>1145.5031655241978</v>
      </c>
      <c r="G73" s="239">
        <f t="shared" si="4"/>
        <v>40260.940000000228</v>
      </c>
      <c r="H73" s="240">
        <f t="shared" si="5"/>
        <v>-2.2782842279411852E-10</v>
      </c>
      <c r="J73" s="232"/>
      <c r="K73" s="190">
        <f t="shared" si="6"/>
        <v>1161.7311270357875</v>
      </c>
    </row>
    <row r="74" spans="1:11">
      <c r="A74" s="177">
        <v>49</v>
      </c>
      <c r="C74" s="237" t="str">
        <f t="shared" si="0"/>
        <v/>
      </c>
      <c r="D74" s="238" t="str">
        <f t="shared" si="1"/>
        <v/>
      </c>
      <c r="E74" s="239" t="str">
        <f t="shared" si="2"/>
        <v/>
      </c>
      <c r="F74" s="241" t="str">
        <f t="shared" si="3"/>
        <v/>
      </c>
      <c r="G74" s="239" t="str">
        <f t="shared" si="4"/>
        <v/>
      </c>
      <c r="H74" s="240" t="str">
        <f t="shared" si="5"/>
        <v/>
      </c>
      <c r="J74" s="232"/>
      <c r="K74" s="190" t="str">
        <f t="shared" si="6"/>
        <v/>
      </c>
    </row>
    <row r="75" spans="1:11">
      <c r="A75" s="177">
        <v>50</v>
      </c>
      <c r="C75" s="237" t="str">
        <f t="shared" si="0"/>
        <v/>
      </c>
      <c r="D75" s="238" t="str">
        <f t="shared" si="1"/>
        <v/>
      </c>
      <c r="E75" s="239" t="str">
        <f t="shared" si="2"/>
        <v/>
      </c>
      <c r="F75" s="241" t="str">
        <f t="shared" si="3"/>
        <v/>
      </c>
      <c r="G75" s="239" t="str">
        <f t="shared" si="4"/>
        <v/>
      </c>
      <c r="H75" s="240" t="str">
        <f t="shared" si="5"/>
        <v/>
      </c>
      <c r="J75" s="232"/>
      <c r="K75" s="190" t="str">
        <f t="shared" si="6"/>
        <v/>
      </c>
    </row>
    <row r="76" spans="1:11">
      <c r="A76" s="177">
        <v>51</v>
      </c>
      <c r="C76" s="237" t="str">
        <f t="shared" si="0"/>
        <v/>
      </c>
      <c r="D76" s="238" t="str">
        <f t="shared" si="1"/>
        <v/>
      </c>
      <c r="E76" s="239" t="str">
        <f t="shared" si="2"/>
        <v/>
      </c>
      <c r="F76" s="241" t="str">
        <f t="shared" si="3"/>
        <v/>
      </c>
      <c r="G76" s="239" t="str">
        <f t="shared" si="4"/>
        <v/>
      </c>
      <c r="H76" s="240" t="str">
        <f t="shared" si="5"/>
        <v/>
      </c>
      <c r="J76" s="232"/>
      <c r="K76" s="190" t="str">
        <f t="shared" si="6"/>
        <v/>
      </c>
    </row>
    <row r="77" spans="1:11">
      <c r="A77" s="177">
        <v>52</v>
      </c>
      <c r="C77" s="237" t="str">
        <f t="shared" si="0"/>
        <v/>
      </c>
      <c r="D77" s="238" t="str">
        <f t="shared" si="1"/>
        <v/>
      </c>
      <c r="E77" s="239" t="str">
        <f t="shared" si="2"/>
        <v/>
      </c>
      <c r="F77" s="241" t="str">
        <f t="shared" si="3"/>
        <v/>
      </c>
      <c r="G77" s="239" t="str">
        <f t="shared" si="4"/>
        <v/>
      </c>
      <c r="H77" s="240" t="str">
        <f t="shared" si="5"/>
        <v/>
      </c>
      <c r="J77" s="232"/>
      <c r="K77" s="190" t="str">
        <f t="shared" si="6"/>
        <v/>
      </c>
    </row>
    <row r="78" spans="1:11">
      <c r="A78" s="177">
        <v>53</v>
      </c>
      <c r="C78" s="237" t="str">
        <f t="shared" si="0"/>
        <v/>
      </c>
      <c r="D78" s="238" t="str">
        <f t="shared" si="1"/>
        <v/>
      </c>
      <c r="E78" s="239" t="str">
        <f t="shared" si="2"/>
        <v/>
      </c>
      <c r="F78" s="241" t="str">
        <f t="shared" si="3"/>
        <v/>
      </c>
      <c r="G78" s="239" t="str">
        <f t="shared" si="4"/>
        <v/>
      </c>
      <c r="H78" s="240" t="str">
        <f t="shared" si="5"/>
        <v/>
      </c>
      <c r="J78" s="232"/>
      <c r="K78" s="190" t="str">
        <f t="shared" si="6"/>
        <v/>
      </c>
    </row>
    <row r="79" spans="1:11">
      <c r="A79" s="177">
        <v>54</v>
      </c>
      <c r="C79" s="237" t="str">
        <f t="shared" si="0"/>
        <v/>
      </c>
      <c r="D79" s="238" t="str">
        <f t="shared" si="1"/>
        <v/>
      </c>
      <c r="E79" s="239" t="str">
        <f t="shared" si="2"/>
        <v/>
      </c>
      <c r="F79" s="241" t="str">
        <f t="shared" si="3"/>
        <v/>
      </c>
      <c r="G79" s="239" t="str">
        <f t="shared" si="4"/>
        <v/>
      </c>
      <c r="H79" s="240" t="str">
        <f t="shared" si="5"/>
        <v/>
      </c>
      <c r="J79" s="232"/>
      <c r="K79" s="190" t="str">
        <f t="shared" si="6"/>
        <v/>
      </c>
    </row>
    <row r="80" spans="1:11">
      <c r="A80" s="177">
        <v>55</v>
      </c>
      <c r="C80" s="237" t="str">
        <f t="shared" si="0"/>
        <v/>
      </c>
      <c r="D80" s="238" t="str">
        <f t="shared" si="1"/>
        <v/>
      </c>
      <c r="E80" s="239" t="str">
        <f t="shared" si="2"/>
        <v/>
      </c>
      <c r="F80" s="241" t="str">
        <f t="shared" si="3"/>
        <v/>
      </c>
      <c r="G80" s="239" t="str">
        <f t="shared" si="4"/>
        <v/>
      </c>
      <c r="H80" s="240" t="str">
        <f t="shared" si="5"/>
        <v/>
      </c>
      <c r="J80" s="232"/>
      <c r="K80" s="190" t="str">
        <f t="shared" si="6"/>
        <v/>
      </c>
    </row>
    <row r="81" spans="1:11">
      <c r="A81" s="177">
        <v>56</v>
      </c>
      <c r="C81" s="237" t="str">
        <f t="shared" si="0"/>
        <v/>
      </c>
      <c r="D81" s="238" t="str">
        <f t="shared" si="1"/>
        <v/>
      </c>
      <c r="E81" s="239" t="str">
        <f t="shared" si="2"/>
        <v/>
      </c>
      <c r="F81" s="241" t="str">
        <f t="shared" si="3"/>
        <v/>
      </c>
      <c r="G81" s="239" t="str">
        <f t="shared" si="4"/>
        <v/>
      </c>
      <c r="H81" s="240" t="str">
        <f t="shared" si="5"/>
        <v/>
      </c>
      <c r="J81" s="232"/>
      <c r="K81" s="190" t="str">
        <f t="shared" si="6"/>
        <v/>
      </c>
    </row>
    <row r="82" spans="1:11">
      <c r="A82" s="177">
        <v>57</v>
      </c>
      <c r="C82" s="237" t="str">
        <f t="shared" si="0"/>
        <v/>
      </c>
      <c r="D82" s="238" t="str">
        <f t="shared" si="1"/>
        <v/>
      </c>
      <c r="E82" s="239" t="str">
        <f t="shared" si="2"/>
        <v/>
      </c>
      <c r="F82" s="241" t="str">
        <f t="shared" si="3"/>
        <v/>
      </c>
      <c r="G82" s="239" t="str">
        <f t="shared" si="4"/>
        <v/>
      </c>
      <c r="H82" s="240" t="str">
        <f t="shared" si="5"/>
        <v/>
      </c>
      <c r="J82" s="232"/>
      <c r="K82" s="190" t="str">
        <f t="shared" si="6"/>
        <v/>
      </c>
    </row>
    <row r="83" spans="1:11">
      <c r="A83" s="177">
        <v>58</v>
      </c>
      <c r="C83" s="237" t="str">
        <f t="shared" si="0"/>
        <v/>
      </c>
      <c r="D83" s="238" t="str">
        <f t="shared" si="1"/>
        <v/>
      </c>
      <c r="E83" s="239" t="str">
        <f t="shared" si="2"/>
        <v/>
      </c>
      <c r="F83" s="241" t="str">
        <f t="shared" si="3"/>
        <v/>
      </c>
      <c r="G83" s="239" t="str">
        <f t="shared" si="4"/>
        <v/>
      </c>
      <c r="H83" s="240" t="str">
        <f t="shared" si="5"/>
        <v/>
      </c>
      <c r="J83" s="232"/>
      <c r="K83" s="190" t="str">
        <f t="shared" si="6"/>
        <v/>
      </c>
    </row>
    <row r="84" spans="1:11">
      <c r="A84" s="177">
        <v>59</v>
      </c>
      <c r="C84" s="237" t="str">
        <f t="shared" si="0"/>
        <v/>
      </c>
      <c r="D84" s="238" t="str">
        <f t="shared" si="1"/>
        <v/>
      </c>
      <c r="E84" s="239" t="str">
        <f t="shared" si="2"/>
        <v/>
      </c>
      <c r="F84" s="241" t="str">
        <f t="shared" si="3"/>
        <v/>
      </c>
      <c r="G84" s="239" t="str">
        <f t="shared" si="4"/>
        <v/>
      </c>
      <c r="H84" s="240" t="str">
        <f t="shared" si="5"/>
        <v/>
      </c>
      <c r="J84" s="232"/>
      <c r="K84" s="190" t="str">
        <f t="shared" si="6"/>
        <v/>
      </c>
    </row>
    <row r="85" spans="1:11">
      <c r="A85" s="177">
        <v>60</v>
      </c>
      <c r="C85" s="237" t="str">
        <f t="shared" si="0"/>
        <v/>
      </c>
      <c r="D85" s="238" t="str">
        <f t="shared" si="1"/>
        <v/>
      </c>
      <c r="E85" s="239" t="str">
        <f t="shared" si="2"/>
        <v/>
      </c>
      <c r="F85" s="241" t="str">
        <f t="shared" si="3"/>
        <v/>
      </c>
      <c r="G85" s="239" t="str">
        <f t="shared" si="4"/>
        <v/>
      </c>
      <c r="H85" s="240" t="str">
        <f t="shared" si="5"/>
        <v/>
      </c>
      <c r="J85" s="232"/>
      <c r="K85" s="190" t="str">
        <f t="shared" si="6"/>
        <v/>
      </c>
    </row>
    <row r="86" spans="1:11">
      <c r="A86" s="177">
        <v>61</v>
      </c>
      <c r="C86" s="237" t="str">
        <f t="shared" si="0"/>
        <v/>
      </c>
      <c r="D86" s="238" t="str">
        <f t="shared" si="1"/>
        <v/>
      </c>
      <c r="E86" s="239" t="str">
        <f t="shared" si="2"/>
        <v/>
      </c>
      <c r="F86" s="241" t="str">
        <f t="shared" si="3"/>
        <v/>
      </c>
      <c r="G86" s="239" t="str">
        <f t="shared" si="4"/>
        <v/>
      </c>
      <c r="H86" s="240" t="str">
        <f t="shared" si="5"/>
        <v/>
      </c>
      <c r="J86" s="232"/>
      <c r="K86" s="190" t="str">
        <f t="shared" si="6"/>
        <v/>
      </c>
    </row>
    <row r="87" spans="1:11">
      <c r="A87" s="177">
        <v>62</v>
      </c>
      <c r="C87" s="237" t="str">
        <f t="shared" si="0"/>
        <v/>
      </c>
      <c r="D87" s="238" t="str">
        <f t="shared" si="1"/>
        <v/>
      </c>
      <c r="E87" s="239" t="str">
        <f t="shared" si="2"/>
        <v/>
      </c>
      <c r="F87" s="241" t="str">
        <f t="shared" si="3"/>
        <v/>
      </c>
      <c r="G87" s="239" t="str">
        <f t="shared" si="4"/>
        <v/>
      </c>
      <c r="H87" s="240" t="str">
        <f t="shared" si="5"/>
        <v/>
      </c>
      <c r="J87" s="232"/>
      <c r="K87" s="190" t="str">
        <f t="shared" si="6"/>
        <v/>
      </c>
    </row>
    <row r="88" spans="1:11">
      <c r="A88" s="177">
        <v>63</v>
      </c>
      <c r="C88" s="237" t="str">
        <f t="shared" si="0"/>
        <v/>
      </c>
      <c r="D88" s="238" t="str">
        <f t="shared" si="1"/>
        <v/>
      </c>
      <c r="E88" s="239" t="str">
        <f t="shared" si="2"/>
        <v/>
      </c>
      <c r="F88" s="241" t="str">
        <f t="shared" si="3"/>
        <v/>
      </c>
      <c r="G88" s="239" t="str">
        <f t="shared" si="4"/>
        <v/>
      </c>
      <c r="H88" s="240" t="str">
        <f t="shared" si="5"/>
        <v/>
      </c>
      <c r="J88" s="232"/>
      <c r="K88" s="190" t="str">
        <f t="shared" si="6"/>
        <v/>
      </c>
    </row>
    <row r="89" spans="1:11">
      <c r="A89" s="177">
        <v>64</v>
      </c>
      <c r="C89" s="237" t="str">
        <f t="shared" ref="C89:C152" si="7">IF(E$11*E$15&lt;A89,"",A89)</f>
        <v/>
      </c>
      <c r="D89" s="238" t="str">
        <f t="shared" si="1"/>
        <v/>
      </c>
      <c r="E89" s="239" t="str">
        <f t="shared" si="2"/>
        <v/>
      </c>
      <c r="F89" s="241" t="str">
        <f t="shared" si="3"/>
        <v/>
      </c>
      <c r="G89" s="239" t="str">
        <f t="shared" si="4"/>
        <v/>
      </c>
      <c r="H89" s="240" t="str">
        <f t="shared" si="5"/>
        <v/>
      </c>
      <c r="J89" s="232"/>
      <c r="K89" s="190" t="str">
        <f t="shared" si="6"/>
        <v/>
      </c>
    </row>
    <row r="90" spans="1:11">
      <c r="A90" s="177">
        <v>65</v>
      </c>
      <c r="C90" s="237" t="str">
        <f t="shared" si="7"/>
        <v/>
      </c>
      <c r="D90" s="238" t="str">
        <f t="shared" ref="D90:D153" si="8">IF(C90&lt;&gt;"",IF(E$17=1,(H$25*E$13/E$15)/(1-(1+(E$13/E$15))^(-E$11*E$15)),IF(OR(E$17=2,E$17=3),E90+F90,"")),"")</f>
        <v/>
      </c>
      <c r="E90" s="239" t="str">
        <f t="shared" ref="E90:E153" si="9">IF(C90&lt;&gt;"",H89*E$13/E$15,"")</f>
        <v/>
      </c>
      <c r="F90" s="241" t="str">
        <f t="shared" ref="F90:F153" si="10">IF(C90&lt;&gt;"",IF(E$17=1,D90-E90,IF(E$17=2,H$25/(E$11*E$15),IF(E$17=3,IF(E$11*E$15=C90,H$25,0),""))),"")</f>
        <v/>
      </c>
      <c r="G90" s="239" t="str">
        <f t="shared" ref="G90:G153" si="11">IF(C90&lt;&gt;"",G89+F90,"")</f>
        <v/>
      </c>
      <c r="H90" s="240" t="str">
        <f t="shared" ref="H90:H153" si="12">IF(C90&lt;&gt;"",H89-F90,"")</f>
        <v/>
      </c>
      <c r="J90" s="232"/>
      <c r="K90" s="190" t="str">
        <f t="shared" ref="K90:K153" si="13">+D90</f>
        <v/>
      </c>
    </row>
    <row r="91" spans="1:11">
      <c r="A91" s="177">
        <v>66</v>
      </c>
      <c r="C91" s="237" t="str">
        <f t="shared" si="7"/>
        <v/>
      </c>
      <c r="D91" s="238" t="str">
        <f t="shared" si="8"/>
        <v/>
      </c>
      <c r="E91" s="239" t="str">
        <f t="shared" si="9"/>
        <v/>
      </c>
      <c r="F91" s="241" t="str">
        <f t="shared" si="10"/>
        <v/>
      </c>
      <c r="G91" s="239" t="str">
        <f t="shared" si="11"/>
        <v/>
      </c>
      <c r="H91" s="240" t="str">
        <f t="shared" si="12"/>
        <v/>
      </c>
      <c r="J91" s="232"/>
      <c r="K91" s="190" t="str">
        <f t="shared" si="13"/>
        <v/>
      </c>
    </row>
    <row r="92" spans="1:11">
      <c r="A92" s="177">
        <v>67</v>
      </c>
      <c r="C92" s="237" t="str">
        <f t="shared" si="7"/>
        <v/>
      </c>
      <c r="D92" s="238" t="str">
        <f t="shared" si="8"/>
        <v/>
      </c>
      <c r="E92" s="239" t="str">
        <f t="shared" si="9"/>
        <v/>
      </c>
      <c r="F92" s="241" t="str">
        <f t="shared" si="10"/>
        <v/>
      </c>
      <c r="G92" s="239" t="str">
        <f t="shared" si="11"/>
        <v/>
      </c>
      <c r="H92" s="240" t="str">
        <f t="shared" si="12"/>
        <v/>
      </c>
      <c r="J92" s="232"/>
      <c r="K92" s="190" t="str">
        <f t="shared" si="13"/>
        <v/>
      </c>
    </row>
    <row r="93" spans="1:11">
      <c r="A93" s="177">
        <v>68</v>
      </c>
      <c r="C93" s="237" t="str">
        <f t="shared" si="7"/>
        <v/>
      </c>
      <c r="D93" s="238" t="str">
        <f t="shared" si="8"/>
        <v/>
      </c>
      <c r="E93" s="239" t="str">
        <f t="shared" si="9"/>
        <v/>
      </c>
      <c r="F93" s="241" t="str">
        <f t="shared" si="10"/>
        <v/>
      </c>
      <c r="G93" s="239" t="str">
        <f t="shared" si="11"/>
        <v/>
      </c>
      <c r="H93" s="240" t="str">
        <f t="shared" si="12"/>
        <v/>
      </c>
      <c r="J93" s="232"/>
      <c r="K93" s="190" t="str">
        <f t="shared" si="13"/>
        <v/>
      </c>
    </row>
    <row r="94" spans="1:11">
      <c r="A94" s="177">
        <v>69</v>
      </c>
      <c r="C94" s="237" t="str">
        <f t="shared" si="7"/>
        <v/>
      </c>
      <c r="D94" s="238" t="str">
        <f t="shared" si="8"/>
        <v/>
      </c>
      <c r="E94" s="239" t="str">
        <f t="shared" si="9"/>
        <v/>
      </c>
      <c r="F94" s="241" t="str">
        <f t="shared" si="10"/>
        <v/>
      </c>
      <c r="G94" s="239" t="str">
        <f t="shared" si="11"/>
        <v/>
      </c>
      <c r="H94" s="240" t="str">
        <f t="shared" si="12"/>
        <v/>
      </c>
      <c r="J94" s="232"/>
      <c r="K94" s="190" t="str">
        <f t="shared" si="13"/>
        <v/>
      </c>
    </row>
    <row r="95" spans="1:11">
      <c r="A95" s="177">
        <v>70</v>
      </c>
      <c r="C95" s="237" t="str">
        <f t="shared" si="7"/>
        <v/>
      </c>
      <c r="D95" s="238" t="str">
        <f t="shared" si="8"/>
        <v/>
      </c>
      <c r="E95" s="239" t="str">
        <f t="shared" si="9"/>
        <v/>
      </c>
      <c r="F95" s="241" t="str">
        <f t="shared" si="10"/>
        <v/>
      </c>
      <c r="G95" s="239" t="str">
        <f t="shared" si="11"/>
        <v/>
      </c>
      <c r="H95" s="240" t="str">
        <f t="shared" si="12"/>
        <v/>
      </c>
      <c r="J95" s="232"/>
      <c r="K95" s="190" t="str">
        <f t="shared" si="13"/>
        <v/>
      </c>
    </row>
    <row r="96" spans="1:11">
      <c r="A96" s="177">
        <v>71</v>
      </c>
      <c r="C96" s="237" t="str">
        <f t="shared" si="7"/>
        <v/>
      </c>
      <c r="D96" s="238" t="str">
        <f t="shared" si="8"/>
        <v/>
      </c>
      <c r="E96" s="239" t="str">
        <f t="shared" si="9"/>
        <v/>
      </c>
      <c r="F96" s="241" t="str">
        <f t="shared" si="10"/>
        <v/>
      </c>
      <c r="G96" s="239" t="str">
        <f t="shared" si="11"/>
        <v/>
      </c>
      <c r="H96" s="240" t="str">
        <f t="shared" si="12"/>
        <v/>
      </c>
      <c r="J96" s="232"/>
      <c r="K96" s="190" t="str">
        <f t="shared" si="13"/>
        <v/>
      </c>
    </row>
    <row r="97" spans="1:11">
      <c r="A97" s="177">
        <v>72</v>
      </c>
      <c r="C97" s="237" t="str">
        <f t="shared" si="7"/>
        <v/>
      </c>
      <c r="D97" s="238" t="str">
        <f t="shared" si="8"/>
        <v/>
      </c>
      <c r="E97" s="239" t="str">
        <f t="shared" si="9"/>
        <v/>
      </c>
      <c r="F97" s="241" t="str">
        <f t="shared" si="10"/>
        <v/>
      </c>
      <c r="G97" s="239" t="str">
        <f t="shared" si="11"/>
        <v/>
      </c>
      <c r="H97" s="240" t="str">
        <f t="shared" si="12"/>
        <v/>
      </c>
      <c r="J97" s="232"/>
      <c r="K97" s="190" t="str">
        <f t="shared" si="13"/>
        <v/>
      </c>
    </row>
    <row r="98" spans="1:11">
      <c r="A98" s="177">
        <v>73</v>
      </c>
      <c r="C98" s="237" t="str">
        <f t="shared" si="7"/>
        <v/>
      </c>
      <c r="D98" s="238" t="str">
        <f t="shared" si="8"/>
        <v/>
      </c>
      <c r="E98" s="239" t="str">
        <f t="shared" si="9"/>
        <v/>
      </c>
      <c r="F98" s="241" t="str">
        <f t="shared" si="10"/>
        <v/>
      </c>
      <c r="G98" s="239" t="str">
        <f t="shared" si="11"/>
        <v/>
      </c>
      <c r="H98" s="240" t="str">
        <f t="shared" si="12"/>
        <v/>
      </c>
      <c r="J98" s="232"/>
      <c r="K98" s="190" t="str">
        <f t="shared" si="13"/>
        <v/>
      </c>
    </row>
    <row r="99" spans="1:11">
      <c r="A99" s="177">
        <v>74</v>
      </c>
      <c r="C99" s="237" t="str">
        <f t="shared" si="7"/>
        <v/>
      </c>
      <c r="D99" s="238" t="str">
        <f t="shared" si="8"/>
        <v/>
      </c>
      <c r="E99" s="239" t="str">
        <f t="shared" si="9"/>
        <v/>
      </c>
      <c r="F99" s="241" t="str">
        <f t="shared" si="10"/>
        <v/>
      </c>
      <c r="G99" s="239" t="str">
        <f t="shared" si="11"/>
        <v/>
      </c>
      <c r="H99" s="240" t="str">
        <f t="shared" si="12"/>
        <v/>
      </c>
      <c r="J99" s="232"/>
      <c r="K99" s="190" t="str">
        <f t="shared" si="13"/>
        <v/>
      </c>
    </row>
    <row r="100" spans="1:11">
      <c r="A100" s="177">
        <v>75</v>
      </c>
      <c r="C100" s="237" t="str">
        <f t="shared" si="7"/>
        <v/>
      </c>
      <c r="D100" s="238" t="str">
        <f t="shared" si="8"/>
        <v/>
      </c>
      <c r="E100" s="239" t="str">
        <f t="shared" si="9"/>
        <v/>
      </c>
      <c r="F100" s="241" t="str">
        <f t="shared" si="10"/>
        <v/>
      </c>
      <c r="G100" s="239" t="str">
        <f t="shared" si="11"/>
        <v/>
      </c>
      <c r="H100" s="240" t="str">
        <f t="shared" si="12"/>
        <v/>
      </c>
      <c r="J100" s="232"/>
      <c r="K100" s="190" t="str">
        <f t="shared" si="13"/>
        <v/>
      </c>
    </row>
    <row r="101" spans="1:11">
      <c r="A101" s="177">
        <v>76</v>
      </c>
      <c r="C101" s="237" t="str">
        <f t="shared" si="7"/>
        <v/>
      </c>
      <c r="D101" s="238" t="str">
        <f t="shared" si="8"/>
        <v/>
      </c>
      <c r="E101" s="239" t="str">
        <f t="shared" si="9"/>
        <v/>
      </c>
      <c r="F101" s="241" t="str">
        <f t="shared" si="10"/>
        <v/>
      </c>
      <c r="G101" s="239" t="str">
        <f t="shared" si="11"/>
        <v/>
      </c>
      <c r="H101" s="240" t="str">
        <f t="shared" si="12"/>
        <v/>
      </c>
      <c r="J101" s="232"/>
      <c r="K101" s="190" t="str">
        <f t="shared" si="13"/>
        <v/>
      </c>
    </row>
    <row r="102" spans="1:11">
      <c r="A102" s="177">
        <v>77</v>
      </c>
      <c r="C102" s="237" t="str">
        <f t="shared" si="7"/>
        <v/>
      </c>
      <c r="D102" s="238" t="str">
        <f t="shared" si="8"/>
        <v/>
      </c>
      <c r="E102" s="239" t="str">
        <f t="shared" si="9"/>
        <v/>
      </c>
      <c r="F102" s="241" t="str">
        <f t="shared" si="10"/>
        <v/>
      </c>
      <c r="G102" s="239" t="str">
        <f t="shared" si="11"/>
        <v/>
      </c>
      <c r="H102" s="240" t="str">
        <f t="shared" si="12"/>
        <v/>
      </c>
      <c r="J102" s="232"/>
      <c r="K102" s="190" t="str">
        <f t="shared" si="13"/>
        <v/>
      </c>
    </row>
    <row r="103" spans="1:11">
      <c r="A103" s="177">
        <v>78</v>
      </c>
      <c r="C103" s="237" t="str">
        <f t="shared" si="7"/>
        <v/>
      </c>
      <c r="D103" s="238" t="str">
        <f t="shared" si="8"/>
        <v/>
      </c>
      <c r="E103" s="239" t="str">
        <f t="shared" si="9"/>
        <v/>
      </c>
      <c r="F103" s="241" t="str">
        <f t="shared" si="10"/>
        <v/>
      </c>
      <c r="G103" s="239" t="str">
        <f t="shared" si="11"/>
        <v/>
      </c>
      <c r="H103" s="240" t="str">
        <f t="shared" si="12"/>
        <v/>
      </c>
      <c r="J103" s="232"/>
      <c r="K103" s="190" t="str">
        <f t="shared" si="13"/>
        <v/>
      </c>
    </row>
    <row r="104" spans="1:11">
      <c r="A104" s="177">
        <v>79</v>
      </c>
      <c r="C104" s="237" t="str">
        <f t="shared" si="7"/>
        <v/>
      </c>
      <c r="D104" s="238" t="str">
        <f t="shared" si="8"/>
        <v/>
      </c>
      <c r="E104" s="239" t="str">
        <f t="shared" si="9"/>
        <v/>
      </c>
      <c r="F104" s="241" t="str">
        <f t="shared" si="10"/>
        <v/>
      </c>
      <c r="G104" s="239" t="str">
        <f t="shared" si="11"/>
        <v/>
      </c>
      <c r="H104" s="240" t="str">
        <f t="shared" si="12"/>
        <v/>
      </c>
      <c r="J104" s="232"/>
      <c r="K104" s="190" t="str">
        <f t="shared" si="13"/>
        <v/>
      </c>
    </row>
    <row r="105" spans="1:11">
      <c r="A105" s="177">
        <v>80</v>
      </c>
      <c r="C105" s="237" t="str">
        <f t="shared" si="7"/>
        <v/>
      </c>
      <c r="D105" s="238" t="str">
        <f t="shared" si="8"/>
        <v/>
      </c>
      <c r="E105" s="239" t="str">
        <f t="shared" si="9"/>
        <v/>
      </c>
      <c r="F105" s="241" t="str">
        <f t="shared" si="10"/>
        <v/>
      </c>
      <c r="G105" s="239" t="str">
        <f t="shared" si="11"/>
        <v/>
      </c>
      <c r="H105" s="240" t="str">
        <f t="shared" si="12"/>
        <v/>
      </c>
      <c r="J105" s="232"/>
      <c r="K105" s="190" t="str">
        <f t="shared" si="13"/>
        <v/>
      </c>
    </row>
    <row r="106" spans="1:11">
      <c r="A106" s="177">
        <v>81</v>
      </c>
      <c r="C106" s="237" t="str">
        <f t="shared" si="7"/>
        <v/>
      </c>
      <c r="D106" s="238" t="str">
        <f t="shared" si="8"/>
        <v/>
      </c>
      <c r="E106" s="239" t="str">
        <f t="shared" si="9"/>
        <v/>
      </c>
      <c r="F106" s="241" t="str">
        <f t="shared" si="10"/>
        <v/>
      </c>
      <c r="G106" s="239" t="str">
        <f t="shared" si="11"/>
        <v/>
      </c>
      <c r="H106" s="240" t="str">
        <f t="shared" si="12"/>
        <v/>
      </c>
      <c r="J106" s="232"/>
      <c r="K106" s="190" t="str">
        <f t="shared" si="13"/>
        <v/>
      </c>
    </row>
    <row r="107" spans="1:11">
      <c r="A107" s="177">
        <v>82</v>
      </c>
      <c r="C107" s="237" t="str">
        <f t="shared" si="7"/>
        <v/>
      </c>
      <c r="D107" s="238" t="str">
        <f t="shared" si="8"/>
        <v/>
      </c>
      <c r="E107" s="239" t="str">
        <f t="shared" si="9"/>
        <v/>
      </c>
      <c r="F107" s="241" t="str">
        <f t="shared" si="10"/>
        <v/>
      </c>
      <c r="G107" s="239" t="str">
        <f t="shared" si="11"/>
        <v/>
      </c>
      <c r="H107" s="240" t="str">
        <f t="shared" si="12"/>
        <v/>
      </c>
      <c r="J107" s="232"/>
      <c r="K107" s="190" t="str">
        <f t="shared" si="13"/>
        <v/>
      </c>
    </row>
    <row r="108" spans="1:11">
      <c r="A108" s="177">
        <v>83</v>
      </c>
      <c r="C108" s="237" t="str">
        <f t="shared" si="7"/>
        <v/>
      </c>
      <c r="D108" s="238" t="str">
        <f t="shared" si="8"/>
        <v/>
      </c>
      <c r="E108" s="239" t="str">
        <f t="shared" si="9"/>
        <v/>
      </c>
      <c r="F108" s="241" t="str">
        <f t="shared" si="10"/>
        <v/>
      </c>
      <c r="G108" s="239" t="str">
        <f t="shared" si="11"/>
        <v/>
      </c>
      <c r="H108" s="240" t="str">
        <f t="shared" si="12"/>
        <v/>
      </c>
      <c r="J108" s="232"/>
      <c r="K108" s="190" t="str">
        <f t="shared" si="13"/>
        <v/>
      </c>
    </row>
    <row r="109" spans="1:11">
      <c r="A109" s="177">
        <v>84</v>
      </c>
      <c r="C109" s="237" t="str">
        <f t="shared" si="7"/>
        <v/>
      </c>
      <c r="D109" s="238" t="str">
        <f t="shared" si="8"/>
        <v/>
      </c>
      <c r="E109" s="239" t="str">
        <f t="shared" si="9"/>
        <v/>
      </c>
      <c r="F109" s="241" t="str">
        <f t="shared" si="10"/>
        <v/>
      </c>
      <c r="G109" s="239" t="str">
        <f t="shared" si="11"/>
        <v/>
      </c>
      <c r="H109" s="240" t="str">
        <f t="shared" si="12"/>
        <v/>
      </c>
      <c r="J109" s="232"/>
      <c r="K109" s="190" t="str">
        <f t="shared" si="13"/>
        <v/>
      </c>
    </row>
    <row r="110" spans="1:11">
      <c r="A110" s="177">
        <v>85</v>
      </c>
      <c r="C110" s="237" t="str">
        <f t="shared" si="7"/>
        <v/>
      </c>
      <c r="D110" s="238" t="str">
        <f t="shared" si="8"/>
        <v/>
      </c>
      <c r="E110" s="239" t="str">
        <f t="shared" si="9"/>
        <v/>
      </c>
      <c r="F110" s="241" t="str">
        <f t="shared" si="10"/>
        <v/>
      </c>
      <c r="G110" s="239" t="str">
        <f t="shared" si="11"/>
        <v/>
      </c>
      <c r="H110" s="240" t="str">
        <f t="shared" si="12"/>
        <v/>
      </c>
      <c r="J110" s="232"/>
      <c r="K110" s="190" t="str">
        <f t="shared" si="13"/>
        <v/>
      </c>
    </row>
    <row r="111" spans="1:11">
      <c r="A111" s="177">
        <v>86</v>
      </c>
      <c r="C111" s="237" t="str">
        <f t="shared" si="7"/>
        <v/>
      </c>
      <c r="D111" s="238" t="str">
        <f t="shared" si="8"/>
        <v/>
      </c>
      <c r="E111" s="239" t="str">
        <f t="shared" si="9"/>
        <v/>
      </c>
      <c r="F111" s="241" t="str">
        <f t="shared" si="10"/>
        <v/>
      </c>
      <c r="G111" s="239" t="str">
        <f t="shared" si="11"/>
        <v/>
      </c>
      <c r="H111" s="240" t="str">
        <f t="shared" si="12"/>
        <v/>
      </c>
      <c r="J111" s="232"/>
      <c r="K111" s="190" t="str">
        <f t="shared" si="13"/>
        <v/>
      </c>
    </row>
    <row r="112" spans="1:11">
      <c r="A112" s="177">
        <v>87</v>
      </c>
      <c r="C112" s="237" t="str">
        <f t="shared" si="7"/>
        <v/>
      </c>
      <c r="D112" s="238" t="str">
        <f t="shared" si="8"/>
        <v/>
      </c>
      <c r="E112" s="239" t="str">
        <f t="shared" si="9"/>
        <v/>
      </c>
      <c r="F112" s="241" t="str">
        <f t="shared" si="10"/>
        <v/>
      </c>
      <c r="G112" s="239" t="str">
        <f t="shared" si="11"/>
        <v/>
      </c>
      <c r="H112" s="240" t="str">
        <f t="shared" si="12"/>
        <v/>
      </c>
      <c r="J112" s="232"/>
      <c r="K112" s="190" t="str">
        <f t="shared" si="13"/>
        <v/>
      </c>
    </row>
    <row r="113" spans="1:11">
      <c r="A113" s="177">
        <v>88</v>
      </c>
      <c r="C113" s="237" t="str">
        <f t="shared" si="7"/>
        <v/>
      </c>
      <c r="D113" s="238" t="str">
        <f t="shared" si="8"/>
        <v/>
      </c>
      <c r="E113" s="239" t="str">
        <f t="shared" si="9"/>
        <v/>
      </c>
      <c r="F113" s="241" t="str">
        <f t="shared" si="10"/>
        <v/>
      </c>
      <c r="G113" s="239" t="str">
        <f t="shared" si="11"/>
        <v/>
      </c>
      <c r="H113" s="240" t="str">
        <f t="shared" si="12"/>
        <v/>
      </c>
      <c r="J113" s="232"/>
      <c r="K113" s="190" t="str">
        <f t="shared" si="13"/>
        <v/>
      </c>
    </row>
    <row r="114" spans="1:11">
      <c r="A114" s="177">
        <v>89</v>
      </c>
      <c r="C114" s="237" t="str">
        <f t="shared" si="7"/>
        <v/>
      </c>
      <c r="D114" s="238" t="str">
        <f t="shared" si="8"/>
        <v/>
      </c>
      <c r="E114" s="239" t="str">
        <f t="shared" si="9"/>
        <v/>
      </c>
      <c r="F114" s="241" t="str">
        <f t="shared" si="10"/>
        <v/>
      </c>
      <c r="G114" s="239" t="str">
        <f t="shared" si="11"/>
        <v/>
      </c>
      <c r="H114" s="240" t="str">
        <f t="shared" si="12"/>
        <v/>
      </c>
      <c r="J114" s="232"/>
      <c r="K114" s="190" t="str">
        <f t="shared" si="13"/>
        <v/>
      </c>
    </row>
    <row r="115" spans="1:11">
      <c r="A115" s="177">
        <v>90</v>
      </c>
      <c r="C115" s="237" t="str">
        <f t="shared" si="7"/>
        <v/>
      </c>
      <c r="D115" s="238" t="str">
        <f t="shared" si="8"/>
        <v/>
      </c>
      <c r="E115" s="239" t="str">
        <f t="shared" si="9"/>
        <v/>
      </c>
      <c r="F115" s="241" t="str">
        <f t="shared" si="10"/>
        <v/>
      </c>
      <c r="G115" s="239" t="str">
        <f t="shared" si="11"/>
        <v/>
      </c>
      <c r="H115" s="240" t="str">
        <f t="shared" si="12"/>
        <v/>
      </c>
      <c r="J115" s="232"/>
      <c r="K115" s="190" t="str">
        <f t="shared" si="13"/>
        <v/>
      </c>
    </row>
    <row r="116" spans="1:11">
      <c r="A116" s="177">
        <v>91</v>
      </c>
      <c r="C116" s="237" t="str">
        <f t="shared" si="7"/>
        <v/>
      </c>
      <c r="D116" s="238" t="str">
        <f t="shared" si="8"/>
        <v/>
      </c>
      <c r="E116" s="239" t="str">
        <f t="shared" si="9"/>
        <v/>
      </c>
      <c r="F116" s="241" t="str">
        <f t="shared" si="10"/>
        <v/>
      </c>
      <c r="G116" s="239" t="str">
        <f t="shared" si="11"/>
        <v/>
      </c>
      <c r="H116" s="240" t="str">
        <f t="shared" si="12"/>
        <v/>
      </c>
      <c r="J116" s="232"/>
      <c r="K116" s="190" t="str">
        <f t="shared" si="13"/>
        <v/>
      </c>
    </row>
    <row r="117" spans="1:11">
      <c r="A117" s="177">
        <v>92</v>
      </c>
      <c r="C117" s="237" t="str">
        <f t="shared" si="7"/>
        <v/>
      </c>
      <c r="D117" s="238" t="str">
        <f t="shared" si="8"/>
        <v/>
      </c>
      <c r="E117" s="239" t="str">
        <f t="shared" si="9"/>
        <v/>
      </c>
      <c r="F117" s="241" t="str">
        <f t="shared" si="10"/>
        <v/>
      </c>
      <c r="G117" s="239" t="str">
        <f t="shared" si="11"/>
        <v/>
      </c>
      <c r="H117" s="240" t="str">
        <f t="shared" si="12"/>
        <v/>
      </c>
      <c r="J117" s="232"/>
      <c r="K117" s="190" t="str">
        <f t="shared" si="13"/>
        <v/>
      </c>
    </row>
    <row r="118" spans="1:11">
      <c r="A118" s="177">
        <v>93</v>
      </c>
      <c r="C118" s="237" t="str">
        <f t="shared" si="7"/>
        <v/>
      </c>
      <c r="D118" s="238" t="str">
        <f t="shared" si="8"/>
        <v/>
      </c>
      <c r="E118" s="239" t="str">
        <f t="shared" si="9"/>
        <v/>
      </c>
      <c r="F118" s="241" t="str">
        <f t="shared" si="10"/>
        <v/>
      </c>
      <c r="G118" s="239" t="str">
        <f t="shared" si="11"/>
        <v/>
      </c>
      <c r="H118" s="240" t="str">
        <f t="shared" si="12"/>
        <v/>
      </c>
      <c r="J118" s="232"/>
      <c r="K118" s="190" t="str">
        <f t="shared" si="13"/>
        <v/>
      </c>
    </row>
    <row r="119" spans="1:11">
      <c r="A119" s="177">
        <v>94</v>
      </c>
      <c r="C119" s="237" t="str">
        <f t="shared" si="7"/>
        <v/>
      </c>
      <c r="D119" s="238" t="str">
        <f t="shared" si="8"/>
        <v/>
      </c>
      <c r="E119" s="239" t="str">
        <f t="shared" si="9"/>
        <v/>
      </c>
      <c r="F119" s="241" t="str">
        <f t="shared" si="10"/>
        <v/>
      </c>
      <c r="G119" s="239" t="str">
        <f t="shared" si="11"/>
        <v/>
      </c>
      <c r="H119" s="240" t="str">
        <f t="shared" si="12"/>
        <v/>
      </c>
      <c r="J119" s="232"/>
      <c r="K119" s="190" t="str">
        <f t="shared" si="13"/>
        <v/>
      </c>
    </row>
    <row r="120" spans="1:11">
      <c r="A120" s="177">
        <v>95</v>
      </c>
      <c r="C120" s="237" t="str">
        <f t="shared" si="7"/>
        <v/>
      </c>
      <c r="D120" s="238" t="str">
        <f t="shared" si="8"/>
        <v/>
      </c>
      <c r="E120" s="239" t="str">
        <f t="shared" si="9"/>
        <v/>
      </c>
      <c r="F120" s="241" t="str">
        <f t="shared" si="10"/>
        <v/>
      </c>
      <c r="G120" s="239" t="str">
        <f t="shared" si="11"/>
        <v/>
      </c>
      <c r="H120" s="240" t="str">
        <f t="shared" si="12"/>
        <v/>
      </c>
      <c r="J120" s="232"/>
      <c r="K120" s="190" t="str">
        <f t="shared" si="13"/>
        <v/>
      </c>
    </row>
    <row r="121" spans="1:11">
      <c r="A121" s="177">
        <v>96</v>
      </c>
      <c r="C121" s="237" t="str">
        <f t="shared" si="7"/>
        <v/>
      </c>
      <c r="D121" s="238" t="str">
        <f t="shared" si="8"/>
        <v/>
      </c>
      <c r="E121" s="239" t="str">
        <f t="shared" si="9"/>
        <v/>
      </c>
      <c r="F121" s="241" t="str">
        <f t="shared" si="10"/>
        <v/>
      </c>
      <c r="G121" s="239" t="str">
        <f t="shared" si="11"/>
        <v/>
      </c>
      <c r="H121" s="240" t="str">
        <f t="shared" si="12"/>
        <v/>
      </c>
      <c r="J121" s="232"/>
      <c r="K121" s="190" t="str">
        <f t="shared" si="13"/>
        <v/>
      </c>
    </row>
    <row r="122" spans="1:11">
      <c r="A122" s="177">
        <v>97</v>
      </c>
      <c r="C122" s="237" t="str">
        <f t="shared" si="7"/>
        <v/>
      </c>
      <c r="D122" s="238" t="str">
        <f t="shared" si="8"/>
        <v/>
      </c>
      <c r="E122" s="239" t="str">
        <f t="shared" si="9"/>
        <v/>
      </c>
      <c r="F122" s="241" t="str">
        <f t="shared" si="10"/>
        <v/>
      </c>
      <c r="G122" s="239" t="str">
        <f t="shared" si="11"/>
        <v/>
      </c>
      <c r="H122" s="240" t="str">
        <f t="shared" si="12"/>
        <v/>
      </c>
      <c r="J122" s="232"/>
      <c r="K122" s="190" t="str">
        <f t="shared" si="13"/>
        <v/>
      </c>
    </row>
    <row r="123" spans="1:11">
      <c r="A123" s="177">
        <v>98</v>
      </c>
      <c r="C123" s="237" t="str">
        <f t="shared" si="7"/>
        <v/>
      </c>
      <c r="D123" s="238" t="str">
        <f t="shared" si="8"/>
        <v/>
      </c>
      <c r="E123" s="239" t="str">
        <f t="shared" si="9"/>
        <v/>
      </c>
      <c r="F123" s="241" t="str">
        <f t="shared" si="10"/>
        <v/>
      </c>
      <c r="G123" s="239" t="str">
        <f t="shared" si="11"/>
        <v/>
      </c>
      <c r="H123" s="240" t="str">
        <f t="shared" si="12"/>
        <v/>
      </c>
      <c r="J123" s="232"/>
      <c r="K123" s="190" t="str">
        <f t="shared" si="13"/>
        <v/>
      </c>
    </row>
    <row r="124" spans="1:11">
      <c r="A124" s="177">
        <v>99</v>
      </c>
      <c r="C124" s="237" t="str">
        <f t="shared" si="7"/>
        <v/>
      </c>
      <c r="D124" s="238" t="str">
        <f t="shared" si="8"/>
        <v/>
      </c>
      <c r="E124" s="239" t="str">
        <f t="shared" si="9"/>
        <v/>
      </c>
      <c r="F124" s="241" t="str">
        <f t="shared" si="10"/>
        <v/>
      </c>
      <c r="G124" s="239" t="str">
        <f t="shared" si="11"/>
        <v/>
      </c>
      <c r="H124" s="240" t="str">
        <f t="shared" si="12"/>
        <v/>
      </c>
      <c r="J124" s="232"/>
      <c r="K124" s="190" t="str">
        <f t="shared" si="13"/>
        <v/>
      </c>
    </row>
    <row r="125" spans="1:11">
      <c r="A125" s="177">
        <v>100</v>
      </c>
      <c r="C125" s="237" t="str">
        <f t="shared" si="7"/>
        <v/>
      </c>
      <c r="D125" s="238" t="str">
        <f t="shared" si="8"/>
        <v/>
      </c>
      <c r="E125" s="239" t="str">
        <f t="shared" si="9"/>
        <v/>
      </c>
      <c r="F125" s="241" t="str">
        <f t="shared" si="10"/>
        <v/>
      </c>
      <c r="G125" s="239" t="str">
        <f t="shared" si="11"/>
        <v/>
      </c>
      <c r="H125" s="240" t="str">
        <f t="shared" si="12"/>
        <v/>
      </c>
      <c r="J125" s="232"/>
      <c r="K125" s="190" t="str">
        <f t="shared" si="13"/>
        <v/>
      </c>
    </row>
    <row r="126" spans="1:11">
      <c r="A126" s="177">
        <v>101</v>
      </c>
      <c r="C126" s="237" t="str">
        <f t="shared" si="7"/>
        <v/>
      </c>
      <c r="D126" s="238" t="str">
        <f t="shared" si="8"/>
        <v/>
      </c>
      <c r="E126" s="239" t="str">
        <f t="shared" si="9"/>
        <v/>
      </c>
      <c r="F126" s="241" t="str">
        <f t="shared" si="10"/>
        <v/>
      </c>
      <c r="G126" s="239" t="str">
        <f t="shared" si="11"/>
        <v/>
      </c>
      <c r="H126" s="240" t="str">
        <f t="shared" si="12"/>
        <v/>
      </c>
      <c r="J126" s="232"/>
      <c r="K126" s="190" t="str">
        <f t="shared" si="13"/>
        <v/>
      </c>
    </row>
    <row r="127" spans="1:11">
      <c r="A127" s="177">
        <v>102</v>
      </c>
      <c r="C127" s="237" t="str">
        <f t="shared" si="7"/>
        <v/>
      </c>
      <c r="D127" s="238" t="str">
        <f t="shared" si="8"/>
        <v/>
      </c>
      <c r="E127" s="239" t="str">
        <f t="shared" si="9"/>
        <v/>
      </c>
      <c r="F127" s="241" t="str">
        <f t="shared" si="10"/>
        <v/>
      </c>
      <c r="G127" s="239" t="str">
        <f t="shared" si="11"/>
        <v/>
      </c>
      <c r="H127" s="240" t="str">
        <f t="shared" si="12"/>
        <v/>
      </c>
      <c r="J127" s="232"/>
      <c r="K127" s="190" t="str">
        <f t="shared" si="13"/>
        <v/>
      </c>
    </row>
    <row r="128" spans="1:11">
      <c r="A128" s="177">
        <v>103</v>
      </c>
      <c r="C128" s="237" t="str">
        <f t="shared" si="7"/>
        <v/>
      </c>
      <c r="D128" s="238" t="str">
        <f t="shared" si="8"/>
        <v/>
      </c>
      <c r="E128" s="239" t="str">
        <f t="shared" si="9"/>
        <v/>
      </c>
      <c r="F128" s="241" t="str">
        <f t="shared" si="10"/>
        <v/>
      </c>
      <c r="G128" s="239" t="str">
        <f t="shared" si="11"/>
        <v/>
      </c>
      <c r="H128" s="240" t="str">
        <f t="shared" si="12"/>
        <v/>
      </c>
      <c r="J128" s="232"/>
      <c r="K128" s="190" t="str">
        <f t="shared" si="13"/>
        <v/>
      </c>
    </row>
    <row r="129" spans="1:11">
      <c r="A129" s="177">
        <v>104</v>
      </c>
      <c r="C129" s="237" t="str">
        <f t="shared" si="7"/>
        <v/>
      </c>
      <c r="D129" s="238" t="str">
        <f t="shared" si="8"/>
        <v/>
      </c>
      <c r="E129" s="239" t="str">
        <f t="shared" si="9"/>
        <v/>
      </c>
      <c r="F129" s="241" t="str">
        <f t="shared" si="10"/>
        <v/>
      </c>
      <c r="G129" s="239" t="str">
        <f t="shared" si="11"/>
        <v/>
      </c>
      <c r="H129" s="240" t="str">
        <f t="shared" si="12"/>
        <v/>
      </c>
      <c r="J129" s="232"/>
      <c r="K129" s="190" t="str">
        <f t="shared" si="13"/>
        <v/>
      </c>
    </row>
    <row r="130" spans="1:11">
      <c r="A130" s="177">
        <v>105</v>
      </c>
      <c r="C130" s="237" t="str">
        <f t="shared" si="7"/>
        <v/>
      </c>
      <c r="D130" s="238" t="str">
        <f t="shared" si="8"/>
        <v/>
      </c>
      <c r="E130" s="239" t="str">
        <f t="shared" si="9"/>
        <v/>
      </c>
      <c r="F130" s="241" t="str">
        <f t="shared" si="10"/>
        <v/>
      </c>
      <c r="G130" s="239" t="str">
        <f t="shared" si="11"/>
        <v/>
      </c>
      <c r="H130" s="240" t="str">
        <f t="shared" si="12"/>
        <v/>
      </c>
      <c r="J130" s="232"/>
      <c r="K130" s="190" t="str">
        <f t="shared" si="13"/>
        <v/>
      </c>
    </row>
    <row r="131" spans="1:11">
      <c r="A131" s="177">
        <v>106</v>
      </c>
      <c r="C131" s="237" t="str">
        <f t="shared" si="7"/>
        <v/>
      </c>
      <c r="D131" s="238" t="str">
        <f t="shared" si="8"/>
        <v/>
      </c>
      <c r="E131" s="239" t="str">
        <f t="shared" si="9"/>
        <v/>
      </c>
      <c r="F131" s="241" t="str">
        <f t="shared" si="10"/>
        <v/>
      </c>
      <c r="G131" s="239" t="str">
        <f t="shared" si="11"/>
        <v/>
      </c>
      <c r="H131" s="240" t="str">
        <f t="shared" si="12"/>
        <v/>
      </c>
      <c r="J131" s="232"/>
      <c r="K131" s="190" t="str">
        <f t="shared" si="13"/>
        <v/>
      </c>
    </row>
    <row r="132" spans="1:11">
      <c r="A132" s="177">
        <v>107</v>
      </c>
      <c r="C132" s="237" t="str">
        <f t="shared" si="7"/>
        <v/>
      </c>
      <c r="D132" s="238" t="str">
        <f t="shared" si="8"/>
        <v/>
      </c>
      <c r="E132" s="239" t="str">
        <f t="shared" si="9"/>
        <v/>
      </c>
      <c r="F132" s="241" t="str">
        <f t="shared" si="10"/>
        <v/>
      </c>
      <c r="G132" s="239" t="str">
        <f t="shared" si="11"/>
        <v/>
      </c>
      <c r="H132" s="240" t="str">
        <f t="shared" si="12"/>
        <v/>
      </c>
      <c r="J132" s="232"/>
      <c r="K132" s="190" t="str">
        <f t="shared" si="13"/>
        <v/>
      </c>
    </row>
    <row r="133" spans="1:11">
      <c r="A133" s="177">
        <v>108</v>
      </c>
      <c r="C133" s="237" t="str">
        <f t="shared" si="7"/>
        <v/>
      </c>
      <c r="D133" s="238" t="str">
        <f t="shared" si="8"/>
        <v/>
      </c>
      <c r="E133" s="239" t="str">
        <f t="shared" si="9"/>
        <v/>
      </c>
      <c r="F133" s="241" t="str">
        <f t="shared" si="10"/>
        <v/>
      </c>
      <c r="G133" s="239" t="str">
        <f t="shared" si="11"/>
        <v/>
      </c>
      <c r="H133" s="240" t="str">
        <f t="shared" si="12"/>
        <v/>
      </c>
      <c r="J133" s="232"/>
      <c r="K133" s="190" t="str">
        <f t="shared" si="13"/>
        <v/>
      </c>
    </row>
    <row r="134" spans="1:11">
      <c r="A134" s="177">
        <v>109</v>
      </c>
      <c r="C134" s="237" t="str">
        <f t="shared" si="7"/>
        <v/>
      </c>
      <c r="D134" s="238" t="str">
        <f t="shared" si="8"/>
        <v/>
      </c>
      <c r="E134" s="239" t="str">
        <f t="shared" si="9"/>
        <v/>
      </c>
      <c r="F134" s="241" t="str">
        <f t="shared" si="10"/>
        <v/>
      </c>
      <c r="G134" s="239" t="str">
        <f t="shared" si="11"/>
        <v/>
      </c>
      <c r="H134" s="240" t="str">
        <f t="shared" si="12"/>
        <v/>
      </c>
      <c r="J134" s="232"/>
      <c r="K134" s="190" t="str">
        <f t="shared" si="13"/>
        <v/>
      </c>
    </row>
    <row r="135" spans="1:11">
      <c r="A135" s="177">
        <v>110</v>
      </c>
      <c r="C135" s="237" t="str">
        <f t="shared" si="7"/>
        <v/>
      </c>
      <c r="D135" s="238" t="str">
        <f t="shared" si="8"/>
        <v/>
      </c>
      <c r="E135" s="239" t="str">
        <f t="shared" si="9"/>
        <v/>
      </c>
      <c r="F135" s="241" t="str">
        <f t="shared" si="10"/>
        <v/>
      </c>
      <c r="G135" s="239" t="str">
        <f t="shared" si="11"/>
        <v/>
      </c>
      <c r="H135" s="240" t="str">
        <f t="shared" si="12"/>
        <v/>
      </c>
      <c r="J135" s="232"/>
      <c r="K135" s="190" t="str">
        <f t="shared" si="13"/>
        <v/>
      </c>
    </row>
    <row r="136" spans="1:11">
      <c r="A136" s="177">
        <v>111</v>
      </c>
      <c r="C136" s="237" t="str">
        <f t="shared" si="7"/>
        <v/>
      </c>
      <c r="D136" s="238" t="str">
        <f t="shared" si="8"/>
        <v/>
      </c>
      <c r="E136" s="239" t="str">
        <f t="shared" si="9"/>
        <v/>
      </c>
      <c r="F136" s="241" t="str">
        <f t="shared" si="10"/>
        <v/>
      </c>
      <c r="G136" s="239" t="str">
        <f t="shared" si="11"/>
        <v/>
      </c>
      <c r="H136" s="240" t="str">
        <f t="shared" si="12"/>
        <v/>
      </c>
      <c r="J136" s="232"/>
      <c r="K136" s="190" t="str">
        <f t="shared" si="13"/>
        <v/>
      </c>
    </row>
    <row r="137" spans="1:11">
      <c r="A137" s="177">
        <v>112</v>
      </c>
      <c r="C137" s="237" t="str">
        <f t="shared" si="7"/>
        <v/>
      </c>
      <c r="D137" s="238" t="str">
        <f t="shared" si="8"/>
        <v/>
      </c>
      <c r="E137" s="239" t="str">
        <f t="shared" si="9"/>
        <v/>
      </c>
      <c r="F137" s="241" t="str">
        <f t="shared" si="10"/>
        <v/>
      </c>
      <c r="G137" s="239" t="str">
        <f t="shared" si="11"/>
        <v/>
      </c>
      <c r="H137" s="240" t="str">
        <f t="shared" si="12"/>
        <v/>
      </c>
      <c r="J137" s="232"/>
      <c r="K137" s="190" t="str">
        <f t="shared" si="13"/>
        <v/>
      </c>
    </row>
    <row r="138" spans="1:11">
      <c r="A138" s="177">
        <v>113</v>
      </c>
      <c r="C138" s="237" t="str">
        <f t="shared" si="7"/>
        <v/>
      </c>
      <c r="D138" s="238" t="str">
        <f t="shared" si="8"/>
        <v/>
      </c>
      <c r="E138" s="239" t="str">
        <f t="shared" si="9"/>
        <v/>
      </c>
      <c r="F138" s="241" t="str">
        <f t="shared" si="10"/>
        <v/>
      </c>
      <c r="G138" s="239" t="str">
        <f t="shared" si="11"/>
        <v/>
      </c>
      <c r="H138" s="240" t="str">
        <f t="shared" si="12"/>
        <v/>
      </c>
      <c r="J138" s="232"/>
      <c r="K138" s="190" t="str">
        <f t="shared" si="13"/>
        <v/>
      </c>
    </row>
    <row r="139" spans="1:11">
      <c r="A139" s="177">
        <v>114</v>
      </c>
      <c r="C139" s="237" t="str">
        <f t="shared" si="7"/>
        <v/>
      </c>
      <c r="D139" s="238" t="str">
        <f t="shared" si="8"/>
        <v/>
      </c>
      <c r="E139" s="239" t="str">
        <f t="shared" si="9"/>
        <v/>
      </c>
      <c r="F139" s="241" t="str">
        <f t="shared" si="10"/>
        <v/>
      </c>
      <c r="G139" s="239" t="str">
        <f t="shared" si="11"/>
        <v/>
      </c>
      <c r="H139" s="240" t="str">
        <f t="shared" si="12"/>
        <v/>
      </c>
      <c r="J139" s="232"/>
      <c r="K139" s="190" t="str">
        <f t="shared" si="13"/>
        <v/>
      </c>
    </row>
    <row r="140" spans="1:11">
      <c r="A140" s="177">
        <v>115</v>
      </c>
      <c r="C140" s="237" t="str">
        <f t="shared" si="7"/>
        <v/>
      </c>
      <c r="D140" s="238" t="str">
        <f t="shared" si="8"/>
        <v/>
      </c>
      <c r="E140" s="239" t="str">
        <f t="shared" si="9"/>
        <v/>
      </c>
      <c r="F140" s="241" t="str">
        <f t="shared" si="10"/>
        <v/>
      </c>
      <c r="G140" s="239" t="str">
        <f t="shared" si="11"/>
        <v/>
      </c>
      <c r="H140" s="240" t="str">
        <f t="shared" si="12"/>
        <v/>
      </c>
      <c r="J140" s="232"/>
      <c r="K140" s="190" t="str">
        <f t="shared" si="13"/>
        <v/>
      </c>
    </row>
    <row r="141" spans="1:11">
      <c r="A141" s="177">
        <v>116</v>
      </c>
      <c r="C141" s="237" t="str">
        <f t="shared" si="7"/>
        <v/>
      </c>
      <c r="D141" s="238" t="str">
        <f t="shared" si="8"/>
        <v/>
      </c>
      <c r="E141" s="239" t="str">
        <f t="shared" si="9"/>
        <v/>
      </c>
      <c r="F141" s="241" t="str">
        <f t="shared" si="10"/>
        <v/>
      </c>
      <c r="G141" s="239" t="str">
        <f t="shared" si="11"/>
        <v/>
      </c>
      <c r="H141" s="240" t="str">
        <f t="shared" si="12"/>
        <v/>
      </c>
      <c r="J141" s="232"/>
      <c r="K141" s="190" t="str">
        <f t="shared" si="13"/>
        <v/>
      </c>
    </row>
    <row r="142" spans="1:11">
      <c r="A142" s="177">
        <v>117</v>
      </c>
      <c r="C142" s="237" t="str">
        <f t="shared" si="7"/>
        <v/>
      </c>
      <c r="D142" s="238" t="str">
        <f t="shared" si="8"/>
        <v/>
      </c>
      <c r="E142" s="239" t="str">
        <f t="shared" si="9"/>
        <v/>
      </c>
      <c r="F142" s="241" t="str">
        <f t="shared" si="10"/>
        <v/>
      </c>
      <c r="G142" s="239" t="str">
        <f t="shared" si="11"/>
        <v/>
      </c>
      <c r="H142" s="240" t="str">
        <f t="shared" si="12"/>
        <v/>
      </c>
      <c r="J142" s="232"/>
      <c r="K142" s="190" t="str">
        <f t="shared" si="13"/>
        <v/>
      </c>
    </row>
    <row r="143" spans="1:11">
      <c r="A143" s="177">
        <v>118</v>
      </c>
      <c r="C143" s="237" t="str">
        <f t="shared" si="7"/>
        <v/>
      </c>
      <c r="D143" s="238" t="str">
        <f t="shared" si="8"/>
        <v/>
      </c>
      <c r="E143" s="239" t="str">
        <f t="shared" si="9"/>
        <v/>
      </c>
      <c r="F143" s="241" t="str">
        <f t="shared" si="10"/>
        <v/>
      </c>
      <c r="G143" s="239" t="str">
        <f t="shared" si="11"/>
        <v/>
      </c>
      <c r="H143" s="240" t="str">
        <f t="shared" si="12"/>
        <v/>
      </c>
      <c r="J143" s="232"/>
      <c r="K143" s="190" t="str">
        <f t="shared" si="13"/>
        <v/>
      </c>
    </row>
    <row r="144" spans="1:11">
      <c r="A144" s="177">
        <v>119</v>
      </c>
      <c r="C144" s="237" t="str">
        <f t="shared" si="7"/>
        <v/>
      </c>
      <c r="D144" s="238" t="str">
        <f t="shared" si="8"/>
        <v/>
      </c>
      <c r="E144" s="239" t="str">
        <f t="shared" si="9"/>
        <v/>
      </c>
      <c r="F144" s="241" t="str">
        <f t="shared" si="10"/>
        <v/>
      </c>
      <c r="G144" s="239" t="str">
        <f t="shared" si="11"/>
        <v/>
      </c>
      <c r="H144" s="240" t="str">
        <f t="shared" si="12"/>
        <v/>
      </c>
      <c r="J144" s="232"/>
      <c r="K144" s="190" t="str">
        <f t="shared" si="13"/>
        <v/>
      </c>
    </row>
    <row r="145" spans="1:11">
      <c r="A145" s="177">
        <v>120</v>
      </c>
      <c r="C145" s="237" t="str">
        <f t="shared" si="7"/>
        <v/>
      </c>
      <c r="D145" s="238" t="str">
        <f t="shared" si="8"/>
        <v/>
      </c>
      <c r="E145" s="239" t="str">
        <f t="shared" si="9"/>
        <v/>
      </c>
      <c r="F145" s="241" t="str">
        <f t="shared" si="10"/>
        <v/>
      </c>
      <c r="G145" s="239" t="str">
        <f t="shared" si="11"/>
        <v/>
      </c>
      <c r="H145" s="240" t="str">
        <f t="shared" si="12"/>
        <v/>
      </c>
      <c r="J145" s="232"/>
      <c r="K145" s="190" t="str">
        <f t="shared" si="13"/>
        <v/>
      </c>
    </row>
    <row r="146" spans="1:11">
      <c r="A146" s="177">
        <v>121</v>
      </c>
      <c r="C146" s="237" t="str">
        <f t="shared" si="7"/>
        <v/>
      </c>
      <c r="D146" s="238" t="str">
        <f t="shared" si="8"/>
        <v/>
      </c>
      <c r="E146" s="239" t="str">
        <f t="shared" si="9"/>
        <v/>
      </c>
      <c r="F146" s="241" t="str">
        <f t="shared" si="10"/>
        <v/>
      </c>
      <c r="G146" s="239" t="str">
        <f t="shared" si="11"/>
        <v/>
      </c>
      <c r="H146" s="240" t="str">
        <f t="shared" si="12"/>
        <v/>
      </c>
      <c r="J146" s="232"/>
      <c r="K146" s="190" t="str">
        <f t="shared" si="13"/>
        <v/>
      </c>
    </row>
    <row r="147" spans="1:11">
      <c r="A147" s="177">
        <v>122</v>
      </c>
      <c r="C147" s="237" t="str">
        <f t="shared" si="7"/>
        <v/>
      </c>
      <c r="D147" s="238" t="str">
        <f t="shared" si="8"/>
        <v/>
      </c>
      <c r="E147" s="239" t="str">
        <f t="shared" si="9"/>
        <v/>
      </c>
      <c r="F147" s="241" t="str">
        <f t="shared" si="10"/>
        <v/>
      </c>
      <c r="G147" s="239" t="str">
        <f t="shared" si="11"/>
        <v/>
      </c>
      <c r="H147" s="240" t="str">
        <f t="shared" si="12"/>
        <v/>
      </c>
      <c r="J147" s="232"/>
      <c r="K147" s="190" t="str">
        <f t="shared" si="13"/>
        <v/>
      </c>
    </row>
    <row r="148" spans="1:11">
      <c r="A148" s="177">
        <v>123</v>
      </c>
      <c r="C148" s="237" t="str">
        <f t="shared" si="7"/>
        <v/>
      </c>
      <c r="D148" s="238" t="str">
        <f t="shared" si="8"/>
        <v/>
      </c>
      <c r="E148" s="239" t="str">
        <f t="shared" si="9"/>
        <v/>
      </c>
      <c r="F148" s="241" t="str">
        <f t="shared" si="10"/>
        <v/>
      </c>
      <c r="G148" s="239" t="str">
        <f t="shared" si="11"/>
        <v/>
      </c>
      <c r="H148" s="240" t="str">
        <f t="shared" si="12"/>
        <v/>
      </c>
      <c r="J148" s="232"/>
      <c r="K148" s="190" t="str">
        <f t="shared" si="13"/>
        <v/>
      </c>
    </row>
    <row r="149" spans="1:11">
      <c r="A149" s="177">
        <v>124</v>
      </c>
      <c r="C149" s="237" t="str">
        <f t="shared" si="7"/>
        <v/>
      </c>
      <c r="D149" s="238" t="str">
        <f t="shared" si="8"/>
        <v/>
      </c>
      <c r="E149" s="239" t="str">
        <f t="shared" si="9"/>
        <v/>
      </c>
      <c r="F149" s="241" t="str">
        <f t="shared" si="10"/>
        <v/>
      </c>
      <c r="G149" s="239" t="str">
        <f t="shared" si="11"/>
        <v/>
      </c>
      <c r="H149" s="240" t="str">
        <f t="shared" si="12"/>
        <v/>
      </c>
      <c r="J149" s="232"/>
      <c r="K149" s="190" t="str">
        <f t="shared" si="13"/>
        <v/>
      </c>
    </row>
    <row r="150" spans="1:11">
      <c r="A150" s="177">
        <v>125</v>
      </c>
      <c r="C150" s="237" t="str">
        <f t="shared" si="7"/>
        <v/>
      </c>
      <c r="D150" s="238" t="str">
        <f t="shared" si="8"/>
        <v/>
      </c>
      <c r="E150" s="239" t="str">
        <f t="shared" si="9"/>
        <v/>
      </c>
      <c r="F150" s="241" t="str">
        <f t="shared" si="10"/>
        <v/>
      </c>
      <c r="G150" s="239" t="str">
        <f t="shared" si="11"/>
        <v/>
      </c>
      <c r="H150" s="240" t="str">
        <f t="shared" si="12"/>
        <v/>
      </c>
      <c r="J150" s="232"/>
      <c r="K150" s="190" t="str">
        <f t="shared" si="13"/>
        <v/>
      </c>
    </row>
    <row r="151" spans="1:11">
      <c r="A151" s="177">
        <v>126</v>
      </c>
      <c r="C151" s="237" t="str">
        <f t="shared" si="7"/>
        <v/>
      </c>
      <c r="D151" s="238" t="str">
        <f t="shared" si="8"/>
        <v/>
      </c>
      <c r="E151" s="239" t="str">
        <f t="shared" si="9"/>
        <v/>
      </c>
      <c r="F151" s="241" t="str">
        <f t="shared" si="10"/>
        <v/>
      </c>
      <c r="G151" s="239" t="str">
        <f t="shared" si="11"/>
        <v/>
      </c>
      <c r="H151" s="240" t="str">
        <f t="shared" si="12"/>
        <v/>
      </c>
      <c r="J151" s="232"/>
      <c r="K151" s="190" t="str">
        <f t="shared" si="13"/>
        <v/>
      </c>
    </row>
    <row r="152" spans="1:11">
      <c r="A152" s="177">
        <v>127</v>
      </c>
      <c r="C152" s="237" t="str">
        <f t="shared" si="7"/>
        <v/>
      </c>
      <c r="D152" s="238" t="str">
        <f t="shared" si="8"/>
        <v/>
      </c>
      <c r="E152" s="239" t="str">
        <f t="shared" si="9"/>
        <v/>
      </c>
      <c r="F152" s="241" t="str">
        <f t="shared" si="10"/>
        <v/>
      </c>
      <c r="G152" s="239" t="str">
        <f t="shared" si="11"/>
        <v/>
      </c>
      <c r="H152" s="240" t="str">
        <f t="shared" si="12"/>
        <v/>
      </c>
      <c r="J152" s="232"/>
      <c r="K152" s="190" t="str">
        <f t="shared" si="13"/>
        <v/>
      </c>
    </row>
    <row r="153" spans="1:11">
      <c r="A153" s="177">
        <v>128</v>
      </c>
      <c r="C153" s="237" t="str">
        <f t="shared" ref="C153:C216" si="14">IF(E$11*E$15&lt;A153,"",A153)</f>
        <v/>
      </c>
      <c r="D153" s="238" t="str">
        <f t="shared" si="8"/>
        <v/>
      </c>
      <c r="E153" s="239" t="str">
        <f t="shared" si="9"/>
        <v/>
      </c>
      <c r="F153" s="241" t="str">
        <f t="shared" si="10"/>
        <v/>
      </c>
      <c r="G153" s="239" t="str">
        <f t="shared" si="11"/>
        <v/>
      </c>
      <c r="H153" s="240" t="str">
        <f t="shared" si="12"/>
        <v/>
      </c>
      <c r="J153" s="232"/>
      <c r="K153" s="190" t="str">
        <f t="shared" si="13"/>
        <v/>
      </c>
    </row>
    <row r="154" spans="1:11">
      <c r="A154" s="177">
        <v>129</v>
      </c>
      <c r="C154" s="237" t="str">
        <f t="shared" si="14"/>
        <v/>
      </c>
      <c r="D154" s="238" t="str">
        <f t="shared" ref="D154:D217" si="15">IF(C154&lt;&gt;"",IF(E$17=1,(H$25*E$13/E$15)/(1-(1+(E$13/E$15))^(-E$11*E$15)),IF(OR(E$17=2,E$17=3),E154+F154,"")),"")</f>
        <v/>
      </c>
      <c r="E154" s="239" t="str">
        <f t="shared" ref="E154:E217" si="16">IF(C154&lt;&gt;"",H153*E$13/E$15,"")</f>
        <v/>
      </c>
      <c r="F154" s="241" t="str">
        <f t="shared" ref="F154:F217" si="17">IF(C154&lt;&gt;"",IF(E$17=1,D154-E154,IF(E$17=2,H$25/(E$11*E$15),IF(E$17=3,IF(E$11*E$15=C154,H$25,0),""))),"")</f>
        <v/>
      </c>
      <c r="G154" s="239" t="str">
        <f t="shared" ref="G154:G217" si="18">IF(C154&lt;&gt;"",G153+F154,"")</f>
        <v/>
      </c>
      <c r="H154" s="240" t="str">
        <f t="shared" ref="H154:H217" si="19">IF(C154&lt;&gt;"",H153-F154,"")</f>
        <v/>
      </c>
      <c r="J154" s="232"/>
      <c r="K154" s="190" t="str">
        <f t="shared" ref="K154:K217" si="20">+D154</f>
        <v/>
      </c>
    </row>
    <row r="155" spans="1:11">
      <c r="A155" s="177">
        <v>130</v>
      </c>
      <c r="C155" s="237" t="str">
        <f t="shared" si="14"/>
        <v/>
      </c>
      <c r="D155" s="238" t="str">
        <f t="shared" si="15"/>
        <v/>
      </c>
      <c r="E155" s="239" t="str">
        <f t="shared" si="16"/>
        <v/>
      </c>
      <c r="F155" s="241" t="str">
        <f t="shared" si="17"/>
        <v/>
      </c>
      <c r="G155" s="239" t="str">
        <f t="shared" si="18"/>
        <v/>
      </c>
      <c r="H155" s="240" t="str">
        <f t="shared" si="19"/>
        <v/>
      </c>
      <c r="J155" s="232"/>
      <c r="K155" s="190" t="str">
        <f t="shared" si="20"/>
        <v/>
      </c>
    </row>
    <row r="156" spans="1:11">
      <c r="A156" s="177">
        <v>131</v>
      </c>
      <c r="C156" s="237" t="str">
        <f t="shared" si="14"/>
        <v/>
      </c>
      <c r="D156" s="238" t="str">
        <f t="shared" si="15"/>
        <v/>
      </c>
      <c r="E156" s="239" t="str">
        <f t="shared" si="16"/>
        <v/>
      </c>
      <c r="F156" s="241" t="str">
        <f t="shared" si="17"/>
        <v/>
      </c>
      <c r="G156" s="239" t="str">
        <f t="shared" si="18"/>
        <v/>
      </c>
      <c r="H156" s="240" t="str">
        <f t="shared" si="19"/>
        <v/>
      </c>
      <c r="J156" s="232"/>
      <c r="K156" s="190" t="str">
        <f t="shared" si="20"/>
        <v/>
      </c>
    </row>
    <row r="157" spans="1:11">
      <c r="A157" s="177">
        <v>132</v>
      </c>
      <c r="C157" s="237" t="str">
        <f t="shared" si="14"/>
        <v/>
      </c>
      <c r="D157" s="238" t="str">
        <f t="shared" si="15"/>
        <v/>
      </c>
      <c r="E157" s="239" t="str">
        <f t="shared" si="16"/>
        <v/>
      </c>
      <c r="F157" s="241" t="str">
        <f t="shared" si="17"/>
        <v/>
      </c>
      <c r="G157" s="239" t="str">
        <f t="shared" si="18"/>
        <v/>
      </c>
      <c r="H157" s="240" t="str">
        <f t="shared" si="19"/>
        <v/>
      </c>
      <c r="J157" s="232"/>
      <c r="K157" s="190" t="str">
        <f t="shared" si="20"/>
        <v/>
      </c>
    </row>
    <row r="158" spans="1:11">
      <c r="A158" s="177">
        <v>133</v>
      </c>
      <c r="C158" s="237" t="str">
        <f t="shared" si="14"/>
        <v/>
      </c>
      <c r="D158" s="238" t="str">
        <f t="shared" si="15"/>
        <v/>
      </c>
      <c r="E158" s="239" t="str">
        <f t="shared" si="16"/>
        <v/>
      </c>
      <c r="F158" s="241" t="str">
        <f t="shared" si="17"/>
        <v/>
      </c>
      <c r="G158" s="239" t="str">
        <f t="shared" si="18"/>
        <v/>
      </c>
      <c r="H158" s="240" t="str">
        <f t="shared" si="19"/>
        <v/>
      </c>
      <c r="J158" s="232"/>
      <c r="K158" s="190" t="str">
        <f t="shared" si="20"/>
        <v/>
      </c>
    </row>
    <row r="159" spans="1:11">
      <c r="A159" s="177">
        <v>134</v>
      </c>
      <c r="C159" s="237" t="str">
        <f t="shared" si="14"/>
        <v/>
      </c>
      <c r="D159" s="238" t="str">
        <f t="shared" si="15"/>
        <v/>
      </c>
      <c r="E159" s="239" t="str">
        <f t="shared" si="16"/>
        <v/>
      </c>
      <c r="F159" s="241" t="str">
        <f t="shared" si="17"/>
        <v/>
      </c>
      <c r="G159" s="239" t="str">
        <f t="shared" si="18"/>
        <v/>
      </c>
      <c r="H159" s="240" t="str">
        <f t="shared" si="19"/>
        <v/>
      </c>
      <c r="J159" s="232"/>
      <c r="K159" s="190" t="str">
        <f t="shared" si="20"/>
        <v/>
      </c>
    </row>
    <row r="160" spans="1:11">
      <c r="A160" s="177">
        <v>135</v>
      </c>
      <c r="C160" s="237" t="str">
        <f t="shared" si="14"/>
        <v/>
      </c>
      <c r="D160" s="238" t="str">
        <f t="shared" si="15"/>
        <v/>
      </c>
      <c r="E160" s="239" t="str">
        <f t="shared" si="16"/>
        <v/>
      </c>
      <c r="F160" s="241" t="str">
        <f t="shared" si="17"/>
        <v/>
      </c>
      <c r="G160" s="239" t="str">
        <f t="shared" si="18"/>
        <v/>
      </c>
      <c r="H160" s="240" t="str">
        <f t="shared" si="19"/>
        <v/>
      </c>
      <c r="J160" s="232"/>
      <c r="K160" s="190" t="str">
        <f t="shared" si="20"/>
        <v/>
      </c>
    </row>
    <row r="161" spans="1:11">
      <c r="A161" s="177">
        <v>136</v>
      </c>
      <c r="C161" s="237" t="str">
        <f t="shared" si="14"/>
        <v/>
      </c>
      <c r="D161" s="238" t="str">
        <f t="shared" si="15"/>
        <v/>
      </c>
      <c r="E161" s="239" t="str">
        <f t="shared" si="16"/>
        <v/>
      </c>
      <c r="F161" s="241" t="str">
        <f t="shared" si="17"/>
        <v/>
      </c>
      <c r="G161" s="239" t="str">
        <f t="shared" si="18"/>
        <v/>
      </c>
      <c r="H161" s="240" t="str">
        <f t="shared" si="19"/>
        <v/>
      </c>
      <c r="J161" s="232"/>
      <c r="K161" s="190" t="str">
        <f t="shared" si="20"/>
        <v/>
      </c>
    </row>
    <row r="162" spans="1:11">
      <c r="A162" s="177">
        <v>137</v>
      </c>
      <c r="C162" s="237" t="str">
        <f t="shared" si="14"/>
        <v/>
      </c>
      <c r="D162" s="238" t="str">
        <f t="shared" si="15"/>
        <v/>
      </c>
      <c r="E162" s="239" t="str">
        <f t="shared" si="16"/>
        <v/>
      </c>
      <c r="F162" s="241" t="str">
        <f t="shared" si="17"/>
        <v/>
      </c>
      <c r="G162" s="239" t="str">
        <f t="shared" si="18"/>
        <v/>
      </c>
      <c r="H162" s="240" t="str">
        <f t="shared" si="19"/>
        <v/>
      </c>
      <c r="J162" s="232"/>
      <c r="K162" s="190" t="str">
        <f t="shared" si="20"/>
        <v/>
      </c>
    </row>
    <row r="163" spans="1:11">
      <c r="A163" s="177">
        <v>138</v>
      </c>
      <c r="C163" s="237" t="str">
        <f t="shared" si="14"/>
        <v/>
      </c>
      <c r="D163" s="238" t="str">
        <f t="shared" si="15"/>
        <v/>
      </c>
      <c r="E163" s="239" t="str">
        <f t="shared" si="16"/>
        <v/>
      </c>
      <c r="F163" s="241" t="str">
        <f t="shared" si="17"/>
        <v/>
      </c>
      <c r="G163" s="239" t="str">
        <f t="shared" si="18"/>
        <v/>
      </c>
      <c r="H163" s="240" t="str">
        <f t="shared" si="19"/>
        <v/>
      </c>
      <c r="J163" s="232"/>
      <c r="K163" s="190" t="str">
        <f t="shared" si="20"/>
        <v/>
      </c>
    </row>
    <row r="164" spans="1:11">
      <c r="A164" s="177">
        <v>139</v>
      </c>
      <c r="C164" s="237" t="str">
        <f t="shared" si="14"/>
        <v/>
      </c>
      <c r="D164" s="238" t="str">
        <f t="shared" si="15"/>
        <v/>
      </c>
      <c r="E164" s="239" t="str">
        <f t="shared" si="16"/>
        <v/>
      </c>
      <c r="F164" s="241" t="str">
        <f t="shared" si="17"/>
        <v/>
      </c>
      <c r="G164" s="239" t="str">
        <f t="shared" si="18"/>
        <v/>
      </c>
      <c r="H164" s="240" t="str">
        <f t="shared" si="19"/>
        <v/>
      </c>
      <c r="J164" s="232"/>
      <c r="K164" s="190" t="str">
        <f t="shared" si="20"/>
        <v/>
      </c>
    </row>
    <row r="165" spans="1:11">
      <c r="A165" s="177">
        <v>140</v>
      </c>
      <c r="C165" s="237" t="str">
        <f t="shared" si="14"/>
        <v/>
      </c>
      <c r="D165" s="238" t="str">
        <f t="shared" si="15"/>
        <v/>
      </c>
      <c r="E165" s="239" t="str">
        <f t="shared" si="16"/>
        <v/>
      </c>
      <c r="F165" s="241" t="str">
        <f t="shared" si="17"/>
        <v/>
      </c>
      <c r="G165" s="239" t="str">
        <f t="shared" si="18"/>
        <v/>
      </c>
      <c r="H165" s="240" t="str">
        <f t="shared" si="19"/>
        <v/>
      </c>
      <c r="J165" s="232"/>
      <c r="K165" s="190" t="str">
        <f t="shared" si="20"/>
        <v/>
      </c>
    </row>
    <row r="166" spans="1:11">
      <c r="A166" s="177">
        <v>141</v>
      </c>
      <c r="C166" s="237" t="str">
        <f t="shared" si="14"/>
        <v/>
      </c>
      <c r="D166" s="238" t="str">
        <f t="shared" si="15"/>
        <v/>
      </c>
      <c r="E166" s="239" t="str">
        <f t="shared" si="16"/>
        <v/>
      </c>
      <c r="F166" s="241" t="str">
        <f t="shared" si="17"/>
        <v/>
      </c>
      <c r="G166" s="239" t="str">
        <f t="shared" si="18"/>
        <v/>
      </c>
      <c r="H166" s="240" t="str">
        <f t="shared" si="19"/>
        <v/>
      </c>
      <c r="J166" s="232"/>
      <c r="K166" s="190" t="str">
        <f t="shared" si="20"/>
        <v/>
      </c>
    </row>
    <row r="167" spans="1:11">
      <c r="A167" s="177">
        <v>142</v>
      </c>
      <c r="C167" s="237" t="str">
        <f t="shared" si="14"/>
        <v/>
      </c>
      <c r="D167" s="238" t="str">
        <f t="shared" si="15"/>
        <v/>
      </c>
      <c r="E167" s="239" t="str">
        <f t="shared" si="16"/>
        <v/>
      </c>
      <c r="F167" s="241" t="str">
        <f t="shared" si="17"/>
        <v/>
      </c>
      <c r="G167" s="239" t="str">
        <f t="shared" si="18"/>
        <v/>
      </c>
      <c r="H167" s="240" t="str">
        <f t="shared" si="19"/>
        <v/>
      </c>
      <c r="J167" s="232"/>
      <c r="K167" s="190" t="str">
        <f t="shared" si="20"/>
        <v/>
      </c>
    </row>
    <row r="168" spans="1:11">
      <c r="A168" s="177">
        <v>143</v>
      </c>
      <c r="C168" s="237" t="str">
        <f t="shared" si="14"/>
        <v/>
      </c>
      <c r="D168" s="238" t="str">
        <f t="shared" si="15"/>
        <v/>
      </c>
      <c r="E168" s="239" t="str">
        <f t="shared" si="16"/>
        <v/>
      </c>
      <c r="F168" s="241" t="str">
        <f t="shared" si="17"/>
        <v/>
      </c>
      <c r="G168" s="239" t="str">
        <f t="shared" si="18"/>
        <v/>
      </c>
      <c r="H168" s="240" t="str">
        <f t="shared" si="19"/>
        <v/>
      </c>
      <c r="J168" s="232"/>
      <c r="K168" s="190" t="str">
        <f t="shared" si="20"/>
        <v/>
      </c>
    </row>
    <row r="169" spans="1:11">
      <c r="A169" s="177">
        <v>144</v>
      </c>
      <c r="C169" s="237" t="str">
        <f t="shared" si="14"/>
        <v/>
      </c>
      <c r="D169" s="238" t="str">
        <f t="shared" si="15"/>
        <v/>
      </c>
      <c r="E169" s="239" t="str">
        <f t="shared" si="16"/>
        <v/>
      </c>
      <c r="F169" s="241" t="str">
        <f t="shared" si="17"/>
        <v/>
      </c>
      <c r="G169" s="239" t="str">
        <f t="shared" si="18"/>
        <v/>
      </c>
      <c r="H169" s="240" t="str">
        <f t="shared" si="19"/>
        <v/>
      </c>
      <c r="J169" s="232"/>
      <c r="K169" s="190" t="str">
        <f t="shared" si="20"/>
        <v/>
      </c>
    </row>
    <row r="170" spans="1:11">
      <c r="A170" s="177">
        <v>145</v>
      </c>
      <c r="C170" s="237" t="str">
        <f t="shared" si="14"/>
        <v/>
      </c>
      <c r="D170" s="238" t="str">
        <f t="shared" si="15"/>
        <v/>
      </c>
      <c r="E170" s="239" t="str">
        <f t="shared" si="16"/>
        <v/>
      </c>
      <c r="F170" s="241" t="str">
        <f t="shared" si="17"/>
        <v/>
      </c>
      <c r="G170" s="239" t="str">
        <f t="shared" si="18"/>
        <v/>
      </c>
      <c r="H170" s="240" t="str">
        <f t="shared" si="19"/>
        <v/>
      </c>
      <c r="J170" s="232"/>
      <c r="K170" s="190" t="str">
        <f t="shared" si="20"/>
        <v/>
      </c>
    </row>
    <row r="171" spans="1:11">
      <c r="A171" s="177">
        <v>146</v>
      </c>
      <c r="C171" s="237" t="str">
        <f t="shared" si="14"/>
        <v/>
      </c>
      <c r="D171" s="238" t="str">
        <f t="shared" si="15"/>
        <v/>
      </c>
      <c r="E171" s="239" t="str">
        <f t="shared" si="16"/>
        <v/>
      </c>
      <c r="F171" s="241" t="str">
        <f t="shared" si="17"/>
        <v/>
      </c>
      <c r="G171" s="239" t="str">
        <f t="shared" si="18"/>
        <v/>
      </c>
      <c r="H171" s="240" t="str">
        <f t="shared" si="19"/>
        <v/>
      </c>
      <c r="J171" s="232"/>
      <c r="K171" s="190" t="str">
        <f t="shared" si="20"/>
        <v/>
      </c>
    </row>
    <row r="172" spans="1:11">
      <c r="A172" s="177">
        <v>147</v>
      </c>
      <c r="C172" s="237" t="str">
        <f t="shared" si="14"/>
        <v/>
      </c>
      <c r="D172" s="238" t="str">
        <f t="shared" si="15"/>
        <v/>
      </c>
      <c r="E172" s="239" t="str">
        <f t="shared" si="16"/>
        <v/>
      </c>
      <c r="F172" s="241" t="str">
        <f t="shared" si="17"/>
        <v/>
      </c>
      <c r="G172" s="239" t="str">
        <f t="shared" si="18"/>
        <v/>
      </c>
      <c r="H172" s="240" t="str">
        <f t="shared" si="19"/>
        <v/>
      </c>
      <c r="J172" s="232"/>
      <c r="K172" s="190" t="str">
        <f t="shared" si="20"/>
        <v/>
      </c>
    </row>
    <row r="173" spans="1:11">
      <c r="A173" s="177">
        <v>148</v>
      </c>
      <c r="C173" s="237" t="str">
        <f t="shared" si="14"/>
        <v/>
      </c>
      <c r="D173" s="238" t="str">
        <f t="shared" si="15"/>
        <v/>
      </c>
      <c r="E173" s="239" t="str">
        <f t="shared" si="16"/>
        <v/>
      </c>
      <c r="F173" s="241" t="str">
        <f t="shared" si="17"/>
        <v/>
      </c>
      <c r="G173" s="239" t="str">
        <f t="shared" si="18"/>
        <v/>
      </c>
      <c r="H173" s="240" t="str">
        <f t="shared" si="19"/>
        <v/>
      </c>
      <c r="J173" s="232"/>
      <c r="K173" s="190" t="str">
        <f t="shared" si="20"/>
        <v/>
      </c>
    </row>
    <row r="174" spans="1:11">
      <c r="A174" s="177">
        <v>149</v>
      </c>
      <c r="C174" s="237" t="str">
        <f t="shared" si="14"/>
        <v/>
      </c>
      <c r="D174" s="238" t="str">
        <f t="shared" si="15"/>
        <v/>
      </c>
      <c r="E174" s="239" t="str">
        <f t="shared" si="16"/>
        <v/>
      </c>
      <c r="F174" s="241" t="str">
        <f t="shared" si="17"/>
        <v/>
      </c>
      <c r="G174" s="239" t="str">
        <f t="shared" si="18"/>
        <v/>
      </c>
      <c r="H174" s="240" t="str">
        <f t="shared" si="19"/>
        <v/>
      </c>
      <c r="J174" s="232"/>
      <c r="K174" s="190" t="str">
        <f t="shared" si="20"/>
        <v/>
      </c>
    </row>
    <row r="175" spans="1:11">
      <c r="A175" s="177">
        <v>150</v>
      </c>
      <c r="C175" s="237" t="str">
        <f t="shared" si="14"/>
        <v/>
      </c>
      <c r="D175" s="238" t="str">
        <f t="shared" si="15"/>
        <v/>
      </c>
      <c r="E175" s="239" t="str">
        <f t="shared" si="16"/>
        <v/>
      </c>
      <c r="F175" s="241" t="str">
        <f t="shared" si="17"/>
        <v/>
      </c>
      <c r="G175" s="239" t="str">
        <f t="shared" si="18"/>
        <v/>
      </c>
      <c r="H175" s="240" t="str">
        <f t="shared" si="19"/>
        <v/>
      </c>
      <c r="J175" s="232"/>
      <c r="K175" s="190" t="str">
        <f t="shared" si="20"/>
        <v/>
      </c>
    </row>
    <row r="176" spans="1:11">
      <c r="A176" s="177">
        <v>151</v>
      </c>
      <c r="C176" s="237" t="str">
        <f t="shared" si="14"/>
        <v/>
      </c>
      <c r="D176" s="238" t="str">
        <f t="shared" si="15"/>
        <v/>
      </c>
      <c r="E176" s="239" t="str">
        <f t="shared" si="16"/>
        <v/>
      </c>
      <c r="F176" s="241" t="str">
        <f t="shared" si="17"/>
        <v/>
      </c>
      <c r="G176" s="239" t="str">
        <f t="shared" si="18"/>
        <v/>
      </c>
      <c r="H176" s="240" t="str">
        <f t="shared" si="19"/>
        <v/>
      </c>
      <c r="J176" s="232"/>
      <c r="K176" s="190" t="str">
        <f t="shared" si="20"/>
        <v/>
      </c>
    </row>
    <row r="177" spans="1:11">
      <c r="A177" s="177">
        <v>152</v>
      </c>
      <c r="C177" s="237" t="str">
        <f t="shared" si="14"/>
        <v/>
      </c>
      <c r="D177" s="238" t="str">
        <f t="shared" si="15"/>
        <v/>
      </c>
      <c r="E177" s="239" t="str">
        <f t="shared" si="16"/>
        <v/>
      </c>
      <c r="F177" s="241" t="str">
        <f t="shared" si="17"/>
        <v/>
      </c>
      <c r="G177" s="239" t="str">
        <f t="shared" si="18"/>
        <v/>
      </c>
      <c r="H177" s="240" t="str">
        <f t="shared" si="19"/>
        <v/>
      </c>
      <c r="J177" s="232"/>
      <c r="K177" s="190" t="str">
        <f t="shared" si="20"/>
        <v/>
      </c>
    </row>
    <row r="178" spans="1:11">
      <c r="A178" s="177">
        <v>153</v>
      </c>
      <c r="C178" s="237" t="str">
        <f t="shared" si="14"/>
        <v/>
      </c>
      <c r="D178" s="238" t="str">
        <f t="shared" si="15"/>
        <v/>
      </c>
      <c r="E178" s="239" t="str">
        <f t="shared" si="16"/>
        <v/>
      </c>
      <c r="F178" s="241" t="str">
        <f t="shared" si="17"/>
        <v/>
      </c>
      <c r="G178" s="239" t="str">
        <f t="shared" si="18"/>
        <v/>
      </c>
      <c r="H178" s="240" t="str">
        <f t="shared" si="19"/>
        <v/>
      </c>
      <c r="J178" s="232"/>
      <c r="K178" s="190" t="str">
        <f t="shared" si="20"/>
        <v/>
      </c>
    </row>
    <row r="179" spans="1:11">
      <c r="A179" s="177">
        <v>154</v>
      </c>
      <c r="C179" s="237" t="str">
        <f t="shared" si="14"/>
        <v/>
      </c>
      <c r="D179" s="238" t="str">
        <f t="shared" si="15"/>
        <v/>
      </c>
      <c r="E179" s="239" t="str">
        <f t="shared" si="16"/>
        <v/>
      </c>
      <c r="F179" s="241" t="str">
        <f t="shared" si="17"/>
        <v/>
      </c>
      <c r="G179" s="239" t="str">
        <f t="shared" si="18"/>
        <v/>
      </c>
      <c r="H179" s="240" t="str">
        <f t="shared" si="19"/>
        <v/>
      </c>
      <c r="J179" s="232"/>
      <c r="K179" s="190" t="str">
        <f t="shared" si="20"/>
        <v/>
      </c>
    </row>
    <row r="180" spans="1:11">
      <c r="A180" s="177">
        <v>155</v>
      </c>
      <c r="C180" s="237" t="str">
        <f t="shared" si="14"/>
        <v/>
      </c>
      <c r="D180" s="238" t="str">
        <f t="shared" si="15"/>
        <v/>
      </c>
      <c r="E180" s="239" t="str">
        <f t="shared" si="16"/>
        <v/>
      </c>
      <c r="F180" s="241" t="str">
        <f t="shared" si="17"/>
        <v/>
      </c>
      <c r="G180" s="239" t="str">
        <f t="shared" si="18"/>
        <v/>
      </c>
      <c r="H180" s="240" t="str">
        <f t="shared" si="19"/>
        <v/>
      </c>
      <c r="J180" s="232"/>
      <c r="K180" s="190" t="str">
        <f t="shared" si="20"/>
        <v/>
      </c>
    </row>
    <row r="181" spans="1:11">
      <c r="A181" s="177">
        <v>156</v>
      </c>
      <c r="C181" s="237" t="str">
        <f t="shared" si="14"/>
        <v/>
      </c>
      <c r="D181" s="238" t="str">
        <f t="shared" si="15"/>
        <v/>
      </c>
      <c r="E181" s="239" t="str">
        <f t="shared" si="16"/>
        <v/>
      </c>
      <c r="F181" s="241" t="str">
        <f t="shared" si="17"/>
        <v/>
      </c>
      <c r="G181" s="239" t="str">
        <f t="shared" si="18"/>
        <v/>
      </c>
      <c r="H181" s="240" t="str">
        <f t="shared" si="19"/>
        <v/>
      </c>
      <c r="J181" s="232"/>
      <c r="K181" s="190" t="str">
        <f t="shared" si="20"/>
        <v/>
      </c>
    </row>
    <row r="182" spans="1:11">
      <c r="A182" s="177">
        <v>157</v>
      </c>
      <c r="C182" s="237" t="str">
        <f t="shared" si="14"/>
        <v/>
      </c>
      <c r="D182" s="238" t="str">
        <f t="shared" si="15"/>
        <v/>
      </c>
      <c r="E182" s="239" t="str">
        <f t="shared" si="16"/>
        <v/>
      </c>
      <c r="F182" s="241" t="str">
        <f t="shared" si="17"/>
        <v/>
      </c>
      <c r="G182" s="239" t="str">
        <f t="shared" si="18"/>
        <v/>
      </c>
      <c r="H182" s="240" t="str">
        <f t="shared" si="19"/>
        <v/>
      </c>
      <c r="J182" s="232"/>
      <c r="K182" s="190" t="str">
        <f t="shared" si="20"/>
        <v/>
      </c>
    </row>
    <row r="183" spans="1:11">
      <c r="A183" s="177">
        <v>158</v>
      </c>
      <c r="C183" s="237" t="str">
        <f t="shared" si="14"/>
        <v/>
      </c>
      <c r="D183" s="238" t="str">
        <f t="shared" si="15"/>
        <v/>
      </c>
      <c r="E183" s="239" t="str">
        <f t="shared" si="16"/>
        <v/>
      </c>
      <c r="F183" s="241" t="str">
        <f t="shared" si="17"/>
        <v/>
      </c>
      <c r="G183" s="239" t="str">
        <f t="shared" si="18"/>
        <v/>
      </c>
      <c r="H183" s="240" t="str">
        <f t="shared" si="19"/>
        <v/>
      </c>
      <c r="J183" s="232"/>
      <c r="K183" s="190" t="str">
        <f t="shared" si="20"/>
        <v/>
      </c>
    </row>
    <row r="184" spans="1:11">
      <c r="A184" s="177">
        <v>159</v>
      </c>
      <c r="C184" s="237" t="str">
        <f t="shared" si="14"/>
        <v/>
      </c>
      <c r="D184" s="238" t="str">
        <f t="shared" si="15"/>
        <v/>
      </c>
      <c r="E184" s="239" t="str">
        <f t="shared" si="16"/>
        <v/>
      </c>
      <c r="F184" s="241" t="str">
        <f t="shared" si="17"/>
        <v/>
      </c>
      <c r="G184" s="239" t="str">
        <f t="shared" si="18"/>
        <v/>
      </c>
      <c r="H184" s="240" t="str">
        <f t="shared" si="19"/>
        <v/>
      </c>
      <c r="J184" s="232"/>
      <c r="K184" s="190" t="str">
        <f t="shared" si="20"/>
        <v/>
      </c>
    </row>
    <row r="185" spans="1:11">
      <c r="A185" s="177">
        <v>160</v>
      </c>
      <c r="C185" s="237" t="str">
        <f t="shared" si="14"/>
        <v/>
      </c>
      <c r="D185" s="238" t="str">
        <f t="shared" si="15"/>
        <v/>
      </c>
      <c r="E185" s="239" t="str">
        <f t="shared" si="16"/>
        <v/>
      </c>
      <c r="F185" s="241" t="str">
        <f t="shared" si="17"/>
        <v/>
      </c>
      <c r="G185" s="239" t="str">
        <f t="shared" si="18"/>
        <v/>
      </c>
      <c r="H185" s="240" t="str">
        <f t="shared" si="19"/>
        <v/>
      </c>
      <c r="J185" s="232"/>
      <c r="K185" s="190" t="str">
        <f t="shared" si="20"/>
        <v/>
      </c>
    </row>
    <row r="186" spans="1:11">
      <c r="A186" s="177">
        <v>161</v>
      </c>
      <c r="C186" s="237" t="str">
        <f t="shared" si="14"/>
        <v/>
      </c>
      <c r="D186" s="238" t="str">
        <f t="shared" si="15"/>
        <v/>
      </c>
      <c r="E186" s="239" t="str">
        <f t="shared" si="16"/>
        <v/>
      </c>
      <c r="F186" s="241" t="str">
        <f t="shared" si="17"/>
        <v/>
      </c>
      <c r="G186" s="239" t="str">
        <f t="shared" si="18"/>
        <v/>
      </c>
      <c r="H186" s="240" t="str">
        <f t="shared" si="19"/>
        <v/>
      </c>
      <c r="J186" s="232"/>
      <c r="K186" s="190" t="str">
        <f t="shared" si="20"/>
        <v/>
      </c>
    </row>
    <row r="187" spans="1:11">
      <c r="A187" s="177">
        <v>162</v>
      </c>
      <c r="C187" s="237" t="str">
        <f t="shared" si="14"/>
        <v/>
      </c>
      <c r="D187" s="238" t="str">
        <f t="shared" si="15"/>
        <v/>
      </c>
      <c r="E187" s="239" t="str">
        <f t="shared" si="16"/>
        <v/>
      </c>
      <c r="F187" s="241" t="str">
        <f t="shared" si="17"/>
        <v/>
      </c>
      <c r="G187" s="239" t="str">
        <f t="shared" si="18"/>
        <v/>
      </c>
      <c r="H187" s="240" t="str">
        <f t="shared" si="19"/>
        <v/>
      </c>
      <c r="J187" s="232"/>
      <c r="K187" s="190" t="str">
        <f t="shared" si="20"/>
        <v/>
      </c>
    </row>
    <row r="188" spans="1:11">
      <c r="A188" s="177">
        <v>163</v>
      </c>
      <c r="C188" s="237" t="str">
        <f t="shared" si="14"/>
        <v/>
      </c>
      <c r="D188" s="238" t="str">
        <f t="shared" si="15"/>
        <v/>
      </c>
      <c r="E188" s="239" t="str">
        <f t="shared" si="16"/>
        <v/>
      </c>
      <c r="F188" s="241" t="str">
        <f t="shared" si="17"/>
        <v/>
      </c>
      <c r="G188" s="239" t="str">
        <f t="shared" si="18"/>
        <v/>
      </c>
      <c r="H188" s="240" t="str">
        <f t="shared" si="19"/>
        <v/>
      </c>
      <c r="J188" s="232"/>
      <c r="K188" s="190" t="str">
        <f t="shared" si="20"/>
        <v/>
      </c>
    </row>
    <row r="189" spans="1:11">
      <c r="A189" s="177">
        <v>164</v>
      </c>
      <c r="C189" s="237" t="str">
        <f t="shared" si="14"/>
        <v/>
      </c>
      <c r="D189" s="238" t="str">
        <f t="shared" si="15"/>
        <v/>
      </c>
      <c r="E189" s="239" t="str">
        <f t="shared" si="16"/>
        <v/>
      </c>
      <c r="F189" s="241" t="str">
        <f t="shared" si="17"/>
        <v/>
      </c>
      <c r="G189" s="239" t="str">
        <f t="shared" si="18"/>
        <v/>
      </c>
      <c r="H189" s="240" t="str">
        <f t="shared" si="19"/>
        <v/>
      </c>
      <c r="J189" s="232"/>
      <c r="K189" s="190" t="str">
        <f t="shared" si="20"/>
        <v/>
      </c>
    </row>
    <row r="190" spans="1:11">
      <c r="A190" s="177">
        <v>165</v>
      </c>
      <c r="C190" s="237" t="str">
        <f t="shared" si="14"/>
        <v/>
      </c>
      <c r="D190" s="238" t="str">
        <f t="shared" si="15"/>
        <v/>
      </c>
      <c r="E190" s="239" t="str">
        <f t="shared" si="16"/>
        <v/>
      </c>
      <c r="F190" s="241" t="str">
        <f t="shared" si="17"/>
        <v/>
      </c>
      <c r="G190" s="239" t="str">
        <f t="shared" si="18"/>
        <v/>
      </c>
      <c r="H190" s="240" t="str">
        <f t="shared" si="19"/>
        <v/>
      </c>
      <c r="J190" s="232"/>
      <c r="K190" s="190" t="str">
        <f t="shared" si="20"/>
        <v/>
      </c>
    </row>
    <row r="191" spans="1:11">
      <c r="A191" s="177">
        <v>166</v>
      </c>
      <c r="C191" s="237" t="str">
        <f t="shared" si="14"/>
        <v/>
      </c>
      <c r="D191" s="238" t="str">
        <f t="shared" si="15"/>
        <v/>
      </c>
      <c r="E191" s="239" t="str">
        <f t="shared" si="16"/>
        <v/>
      </c>
      <c r="F191" s="241" t="str">
        <f t="shared" si="17"/>
        <v/>
      </c>
      <c r="G191" s="239" t="str">
        <f t="shared" si="18"/>
        <v/>
      </c>
      <c r="H191" s="240" t="str">
        <f t="shared" si="19"/>
        <v/>
      </c>
      <c r="J191" s="232"/>
      <c r="K191" s="190" t="str">
        <f t="shared" si="20"/>
        <v/>
      </c>
    </row>
    <row r="192" spans="1:11">
      <c r="A192" s="177">
        <v>167</v>
      </c>
      <c r="C192" s="237" t="str">
        <f t="shared" si="14"/>
        <v/>
      </c>
      <c r="D192" s="238" t="str">
        <f t="shared" si="15"/>
        <v/>
      </c>
      <c r="E192" s="239" t="str">
        <f t="shared" si="16"/>
        <v/>
      </c>
      <c r="F192" s="241" t="str">
        <f t="shared" si="17"/>
        <v/>
      </c>
      <c r="G192" s="239" t="str">
        <f t="shared" si="18"/>
        <v/>
      </c>
      <c r="H192" s="240" t="str">
        <f t="shared" si="19"/>
        <v/>
      </c>
      <c r="J192" s="232"/>
      <c r="K192" s="190" t="str">
        <f t="shared" si="20"/>
        <v/>
      </c>
    </row>
    <row r="193" spans="1:11">
      <c r="A193" s="177">
        <v>168</v>
      </c>
      <c r="C193" s="237" t="str">
        <f t="shared" si="14"/>
        <v/>
      </c>
      <c r="D193" s="238" t="str">
        <f t="shared" si="15"/>
        <v/>
      </c>
      <c r="E193" s="239" t="str">
        <f t="shared" si="16"/>
        <v/>
      </c>
      <c r="F193" s="241" t="str">
        <f t="shared" si="17"/>
        <v/>
      </c>
      <c r="G193" s="239" t="str">
        <f t="shared" si="18"/>
        <v/>
      </c>
      <c r="H193" s="240" t="str">
        <f t="shared" si="19"/>
        <v/>
      </c>
      <c r="J193" s="232"/>
      <c r="K193" s="190" t="str">
        <f t="shared" si="20"/>
        <v/>
      </c>
    </row>
    <row r="194" spans="1:11">
      <c r="A194" s="177">
        <v>169</v>
      </c>
      <c r="C194" s="237" t="str">
        <f t="shared" si="14"/>
        <v/>
      </c>
      <c r="D194" s="238" t="str">
        <f t="shared" si="15"/>
        <v/>
      </c>
      <c r="E194" s="239" t="str">
        <f t="shared" si="16"/>
        <v/>
      </c>
      <c r="F194" s="241" t="str">
        <f t="shared" si="17"/>
        <v/>
      </c>
      <c r="G194" s="239" t="str">
        <f t="shared" si="18"/>
        <v/>
      </c>
      <c r="H194" s="240" t="str">
        <f t="shared" si="19"/>
        <v/>
      </c>
      <c r="J194" s="232"/>
      <c r="K194" s="190" t="str">
        <f t="shared" si="20"/>
        <v/>
      </c>
    </row>
    <row r="195" spans="1:11">
      <c r="A195" s="177">
        <v>170</v>
      </c>
      <c r="C195" s="237" t="str">
        <f t="shared" si="14"/>
        <v/>
      </c>
      <c r="D195" s="238" t="str">
        <f t="shared" si="15"/>
        <v/>
      </c>
      <c r="E195" s="239" t="str">
        <f t="shared" si="16"/>
        <v/>
      </c>
      <c r="F195" s="241" t="str">
        <f t="shared" si="17"/>
        <v/>
      </c>
      <c r="G195" s="239" t="str">
        <f t="shared" si="18"/>
        <v/>
      </c>
      <c r="H195" s="240" t="str">
        <f t="shared" si="19"/>
        <v/>
      </c>
      <c r="J195" s="232"/>
      <c r="K195" s="190" t="str">
        <f t="shared" si="20"/>
        <v/>
      </c>
    </row>
    <row r="196" spans="1:11">
      <c r="A196" s="177">
        <v>171</v>
      </c>
      <c r="C196" s="237" t="str">
        <f t="shared" si="14"/>
        <v/>
      </c>
      <c r="D196" s="238" t="str">
        <f t="shared" si="15"/>
        <v/>
      </c>
      <c r="E196" s="239" t="str">
        <f t="shared" si="16"/>
        <v/>
      </c>
      <c r="F196" s="241" t="str">
        <f t="shared" si="17"/>
        <v/>
      </c>
      <c r="G196" s="239" t="str">
        <f t="shared" si="18"/>
        <v/>
      </c>
      <c r="H196" s="240" t="str">
        <f t="shared" si="19"/>
        <v/>
      </c>
      <c r="J196" s="232"/>
      <c r="K196" s="190" t="str">
        <f t="shared" si="20"/>
        <v/>
      </c>
    </row>
    <row r="197" spans="1:11">
      <c r="A197" s="177">
        <v>172</v>
      </c>
      <c r="C197" s="237" t="str">
        <f t="shared" si="14"/>
        <v/>
      </c>
      <c r="D197" s="238" t="str">
        <f t="shared" si="15"/>
        <v/>
      </c>
      <c r="E197" s="239" t="str">
        <f t="shared" si="16"/>
        <v/>
      </c>
      <c r="F197" s="241" t="str">
        <f t="shared" si="17"/>
        <v/>
      </c>
      <c r="G197" s="239" t="str">
        <f t="shared" si="18"/>
        <v/>
      </c>
      <c r="H197" s="240" t="str">
        <f t="shared" si="19"/>
        <v/>
      </c>
      <c r="J197" s="232"/>
      <c r="K197" s="190" t="str">
        <f t="shared" si="20"/>
        <v/>
      </c>
    </row>
    <row r="198" spans="1:11">
      <c r="A198" s="177">
        <v>173</v>
      </c>
      <c r="C198" s="237" t="str">
        <f t="shared" si="14"/>
        <v/>
      </c>
      <c r="D198" s="238" t="str">
        <f t="shared" si="15"/>
        <v/>
      </c>
      <c r="E198" s="239" t="str">
        <f t="shared" si="16"/>
        <v/>
      </c>
      <c r="F198" s="241" t="str">
        <f t="shared" si="17"/>
        <v/>
      </c>
      <c r="G198" s="239" t="str">
        <f t="shared" si="18"/>
        <v/>
      </c>
      <c r="H198" s="240" t="str">
        <f t="shared" si="19"/>
        <v/>
      </c>
      <c r="J198" s="232"/>
      <c r="K198" s="190" t="str">
        <f t="shared" si="20"/>
        <v/>
      </c>
    </row>
    <row r="199" spans="1:11">
      <c r="A199" s="177">
        <v>174</v>
      </c>
      <c r="C199" s="237" t="str">
        <f t="shared" si="14"/>
        <v/>
      </c>
      <c r="D199" s="238" t="str">
        <f t="shared" si="15"/>
        <v/>
      </c>
      <c r="E199" s="239" t="str">
        <f t="shared" si="16"/>
        <v/>
      </c>
      <c r="F199" s="241" t="str">
        <f t="shared" si="17"/>
        <v/>
      </c>
      <c r="G199" s="239" t="str">
        <f t="shared" si="18"/>
        <v/>
      </c>
      <c r="H199" s="240" t="str">
        <f t="shared" si="19"/>
        <v/>
      </c>
      <c r="J199" s="232"/>
      <c r="K199" s="190" t="str">
        <f t="shared" si="20"/>
        <v/>
      </c>
    </row>
    <row r="200" spans="1:11">
      <c r="A200" s="177">
        <v>175</v>
      </c>
      <c r="C200" s="237" t="str">
        <f t="shared" si="14"/>
        <v/>
      </c>
      <c r="D200" s="238" t="str">
        <f t="shared" si="15"/>
        <v/>
      </c>
      <c r="E200" s="239" t="str">
        <f t="shared" si="16"/>
        <v/>
      </c>
      <c r="F200" s="241" t="str">
        <f t="shared" si="17"/>
        <v/>
      </c>
      <c r="G200" s="239" t="str">
        <f t="shared" si="18"/>
        <v/>
      </c>
      <c r="H200" s="240" t="str">
        <f t="shared" si="19"/>
        <v/>
      </c>
      <c r="J200" s="232"/>
      <c r="K200" s="190" t="str">
        <f t="shared" si="20"/>
        <v/>
      </c>
    </row>
    <row r="201" spans="1:11">
      <c r="A201" s="177">
        <v>176</v>
      </c>
      <c r="C201" s="237" t="str">
        <f t="shared" si="14"/>
        <v/>
      </c>
      <c r="D201" s="238" t="str">
        <f t="shared" si="15"/>
        <v/>
      </c>
      <c r="E201" s="239" t="str">
        <f t="shared" si="16"/>
        <v/>
      </c>
      <c r="F201" s="241" t="str">
        <f t="shared" si="17"/>
        <v/>
      </c>
      <c r="G201" s="239" t="str">
        <f t="shared" si="18"/>
        <v/>
      </c>
      <c r="H201" s="240" t="str">
        <f t="shared" si="19"/>
        <v/>
      </c>
      <c r="J201" s="232"/>
      <c r="K201" s="190" t="str">
        <f t="shared" si="20"/>
        <v/>
      </c>
    </row>
    <row r="202" spans="1:11">
      <c r="A202" s="177">
        <v>177</v>
      </c>
      <c r="C202" s="237" t="str">
        <f t="shared" si="14"/>
        <v/>
      </c>
      <c r="D202" s="238" t="str">
        <f t="shared" si="15"/>
        <v/>
      </c>
      <c r="E202" s="239" t="str">
        <f t="shared" si="16"/>
        <v/>
      </c>
      <c r="F202" s="241" t="str">
        <f t="shared" si="17"/>
        <v/>
      </c>
      <c r="G202" s="239" t="str">
        <f t="shared" si="18"/>
        <v/>
      </c>
      <c r="H202" s="240" t="str">
        <f t="shared" si="19"/>
        <v/>
      </c>
      <c r="J202" s="232"/>
      <c r="K202" s="190" t="str">
        <f t="shared" si="20"/>
        <v/>
      </c>
    </row>
    <row r="203" spans="1:11">
      <c r="A203" s="177">
        <v>178</v>
      </c>
      <c r="C203" s="237" t="str">
        <f t="shared" si="14"/>
        <v/>
      </c>
      <c r="D203" s="238" t="str">
        <f t="shared" si="15"/>
        <v/>
      </c>
      <c r="E203" s="239" t="str">
        <f t="shared" si="16"/>
        <v/>
      </c>
      <c r="F203" s="241" t="str">
        <f t="shared" si="17"/>
        <v/>
      </c>
      <c r="G203" s="239" t="str">
        <f t="shared" si="18"/>
        <v/>
      </c>
      <c r="H203" s="240" t="str">
        <f t="shared" si="19"/>
        <v/>
      </c>
      <c r="J203" s="232"/>
      <c r="K203" s="190" t="str">
        <f t="shared" si="20"/>
        <v/>
      </c>
    </row>
    <row r="204" spans="1:11">
      <c r="A204" s="177">
        <v>179</v>
      </c>
      <c r="C204" s="237" t="str">
        <f t="shared" si="14"/>
        <v/>
      </c>
      <c r="D204" s="238" t="str">
        <f t="shared" si="15"/>
        <v/>
      </c>
      <c r="E204" s="239" t="str">
        <f t="shared" si="16"/>
        <v/>
      </c>
      <c r="F204" s="241" t="str">
        <f t="shared" si="17"/>
        <v/>
      </c>
      <c r="G204" s="239" t="str">
        <f t="shared" si="18"/>
        <v/>
      </c>
      <c r="H204" s="240" t="str">
        <f t="shared" si="19"/>
        <v/>
      </c>
      <c r="J204" s="232"/>
      <c r="K204" s="190" t="str">
        <f t="shared" si="20"/>
        <v/>
      </c>
    </row>
    <row r="205" spans="1:11">
      <c r="A205" s="177">
        <v>180</v>
      </c>
      <c r="C205" s="237" t="str">
        <f t="shared" si="14"/>
        <v/>
      </c>
      <c r="D205" s="238" t="str">
        <f t="shared" si="15"/>
        <v/>
      </c>
      <c r="E205" s="239" t="str">
        <f t="shared" si="16"/>
        <v/>
      </c>
      <c r="F205" s="241" t="str">
        <f t="shared" si="17"/>
        <v/>
      </c>
      <c r="G205" s="239" t="str">
        <f t="shared" si="18"/>
        <v/>
      </c>
      <c r="H205" s="240" t="str">
        <f t="shared" si="19"/>
        <v/>
      </c>
      <c r="J205" s="232"/>
      <c r="K205" s="190" t="str">
        <f t="shared" si="20"/>
        <v/>
      </c>
    </row>
    <row r="206" spans="1:11">
      <c r="A206" s="177">
        <v>181</v>
      </c>
      <c r="C206" s="237" t="str">
        <f t="shared" si="14"/>
        <v/>
      </c>
      <c r="D206" s="238" t="str">
        <f t="shared" si="15"/>
        <v/>
      </c>
      <c r="E206" s="239" t="str">
        <f t="shared" si="16"/>
        <v/>
      </c>
      <c r="F206" s="241" t="str">
        <f t="shared" si="17"/>
        <v/>
      </c>
      <c r="G206" s="239" t="str">
        <f t="shared" si="18"/>
        <v/>
      </c>
      <c r="H206" s="240" t="str">
        <f t="shared" si="19"/>
        <v/>
      </c>
      <c r="J206" s="232"/>
      <c r="K206" s="190" t="str">
        <f t="shared" si="20"/>
        <v/>
      </c>
    </row>
    <row r="207" spans="1:11">
      <c r="A207" s="177">
        <v>182</v>
      </c>
      <c r="C207" s="237" t="str">
        <f t="shared" si="14"/>
        <v/>
      </c>
      <c r="D207" s="238" t="str">
        <f t="shared" si="15"/>
        <v/>
      </c>
      <c r="E207" s="239" t="str">
        <f t="shared" si="16"/>
        <v/>
      </c>
      <c r="F207" s="241" t="str">
        <f t="shared" si="17"/>
        <v/>
      </c>
      <c r="G207" s="239" t="str">
        <f t="shared" si="18"/>
        <v/>
      </c>
      <c r="H207" s="240" t="str">
        <f t="shared" si="19"/>
        <v/>
      </c>
      <c r="J207" s="232"/>
      <c r="K207" s="190" t="str">
        <f t="shared" si="20"/>
        <v/>
      </c>
    </row>
    <row r="208" spans="1:11">
      <c r="A208" s="177">
        <v>183</v>
      </c>
      <c r="C208" s="237" t="str">
        <f t="shared" si="14"/>
        <v/>
      </c>
      <c r="D208" s="238" t="str">
        <f t="shared" si="15"/>
        <v/>
      </c>
      <c r="E208" s="239" t="str">
        <f t="shared" si="16"/>
        <v/>
      </c>
      <c r="F208" s="241" t="str">
        <f t="shared" si="17"/>
        <v/>
      </c>
      <c r="G208" s="239" t="str">
        <f t="shared" si="18"/>
        <v/>
      </c>
      <c r="H208" s="240" t="str">
        <f t="shared" si="19"/>
        <v/>
      </c>
      <c r="J208" s="232"/>
      <c r="K208" s="190" t="str">
        <f t="shared" si="20"/>
        <v/>
      </c>
    </row>
    <row r="209" spans="1:11">
      <c r="A209" s="177">
        <v>184</v>
      </c>
      <c r="C209" s="237" t="str">
        <f t="shared" si="14"/>
        <v/>
      </c>
      <c r="D209" s="238" t="str">
        <f t="shared" si="15"/>
        <v/>
      </c>
      <c r="E209" s="239" t="str">
        <f t="shared" si="16"/>
        <v/>
      </c>
      <c r="F209" s="241" t="str">
        <f t="shared" si="17"/>
        <v/>
      </c>
      <c r="G209" s="239" t="str">
        <f t="shared" si="18"/>
        <v/>
      </c>
      <c r="H209" s="240" t="str">
        <f t="shared" si="19"/>
        <v/>
      </c>
      <c r="J209" s="232"/>
      <c r="K209" s="190" t="str">
        <f t="shared" si="20"/>
        <v/>
      </c>
    </row>
    <row r="210" spans="1:11">
      <c r="A210" s="177">
        <v>185</v>
      </c>
      <c r="C210" s="237" t="str">
        <f t="shared" si="14"/>
        <v/>
      </c>
      <c r="D210" s="238" t="str">
        <f t="shared" si="15"/>
        <v/>
      </c>
      <c r="E210" s="239" t="str">
        <f t="shared" si="16"/>
        <v/>
      </c>
      <c r="F210" s="241" t="str">
        <f t="shared" si="17"/>
        <v/>
      </c>
      <c r="G210" s="239" t="str">
        <f t="shared" si="18"/>
        <v/>
      </c>
      <c r="H210" s="240" t="str">
        <f t="shared" si="19"/>
        <v/>
      </c>
      <c r="J210" s="232"/>
      <c r="K210" s="190" t="str">
        <f t="shared" si="20"/>
        <v/>
      </c>
    </row>
    <row r="211" spans="1:11">
      <c r="A211" s="177">
        <v>186</v>
      </c>
      <c r="C211" s="237" t="str">
        <f t="shared" si="14"/>
        <v/>
      </c>
      <c r="D211" s="238" t="str">
        <f t="shared" si="15"/>
        <v/>
      </c>
      <c r="E211" s="239" t="str">
        <f t="shared" si="16"/>
        <v/>
      </c>
      <c r="F211" s="241" t="str">
        <f t="shared" si="17"/>
        <v/>
      </c>
      <c r="G211" s="239" t="str">
        <f t="shared" si="18"/>
        <v/>
      </c>
      <c r="H211" s="240" t="str">
        <f t="shared" si="19"/>
        <v/>
      </c>
      <c r="J211" s="232"/>
      <c r="K211" s="190" t="str">
        <f t="shared" si="20"/>
        <v/>
      </c>
    </row>
    <row r="212" spans="1:11">
      <c r="A212" s="177">
        <v>187</v>
      </c>
      <c r="C212" s="237" t="str">
        <f t="shared" si="14"/>
        <v/>
      </c>
      <c r="D212" s="238" t="str">
        <f t="shared" si="15"/>
        <v/>
      </c>
      <c r="E212" s="239" t="str">
        <f t="shared" si="16"/>
        <v/>
      </c>
      <c r="F212" s="241" t="str">
        <f t="shared" si="17"/>
        <v/>
      </c>
      <c r="G212" s="239" t="str">
        <f t="shared" si="18"/>
        <v/>
      </c>
      <c r="H212" s="240" t="str">
        <f t="shared" si="19"/>
        <v/>
      </c>
      <c r="J212" s="232"/>
      <c r="K212" s="190" t="str">
        <f t="shared" si="20"/>
        <v/>
      </c>
    </row>
    <row r="213" spans="1:11">
      <c r="A213" s="177">
        <v>188</v>
      </c>
      <c r="C213" s="237" t="str">
        <f t="shared" si="14"/>
        <v/>
      </c>
      <c r="D213" s="238" t="str">
        <f t="shared" si="15"/>
        <v/>
      </c>
      <c r="E213" s="239" t="str">
        <f t="shared" si="16"/>
        <v/>
      </c>
      <c r="F213" s="241" t="str">
        <f t="shared" si="17"/>
        <v/>
      </c>
      <c r="G213" s="239" t="str">
        <f t="shared" si="18"/>
        <v/>
      </c>
      <c r="H213" s="240" t="str">
        <f t="shared" si="19"/>
        <v/>
      </c>
      <c r="J213" s="232"/>
      <c r="K213" s="190" t="str">
        <f t="shared" si="20"/>
        <v/>
      </c>
    </row>
    <row r="214" spans="1:11">
      <c r="A214" s="177">
        <v>189</v>
      </c>
      <c r="C214" s="237" t="str">
        <f t="shared" si="14"/>
        <v/>
      </c>
      <c r="D214" s="238" t="str">
        <f t="shared" si="15"/>
        <v/>
      </c>
      <c r="E214" s="239" t="str">
        <f t="shared" si="16"/>
        <v/>
      </c>
      <c r="F214" s="241" t="str">
        <f t="shared" si="17"/>
        <v/>
      </c>
      <c r="G214" s="239" t="str">
        <f t="shared" si="18"/>
        <v/>
      </c>
      <c r="H214" s="240" t="str">
        <f t="shared" si="19"/>
        <v/>
      </c>
      <c r="J214" s="232"/>
      <c r="K214" s="190" t="str">
        <f t="shared" si="20"/>
        <v/>
      </c>
    </row>
    <row r="215" spans="1:11">
      <c r="A215" s="177">
        <v>190</v>
      </c>
      <c r="C215" s="237" t="str">
        <f t="shared" si="14"/>
        <v/>
      </c>
      <c r="D215" s="238" t="str">
        <f t="shared" si="15"/>
        <v/>
      </c>
      <c r="E215" s="239" t="str">
        <f t="shared" si="16"/>
        <v/>
      </c>
      <c r="F215" s="241" t="str">
        <f t="shared" si="17"/>
        <v/>
      </c>
      <c r="G215" s="239" t="str">
        <f t="shared" si="18"/>
        <v/>
      </c>
      <c r="H215" s="240" t="str">
        <f t="shared" si="19"/>
        <v/>
      </c>
      <c r="J215" s="232"/>
      <c r="K215" s="190" t="str">
        <f t="shared" si="20"/>
        <v/>
      </c>
    </row>
    <row r="216" spans="1:11">
      <c r="A216" s="177">
        <v>191</v>
      </c>
      <c r="C216" s="237" t="str">
        <f t="shared" si="14"/>
        <v/>
      </c>
      <c r="D216" s="238" t="str">
        <f t="shared" si="15"/>
        <v/>
      </c>
      <c r="E216" s="239" t="str">
        <f t="shared" si="16"/>
        <v/>
      </c>
      <c r="F216" s="241" t="str">
        <f t="shared" si="17"/>
        <v/>
      </c>
      <c r="G216" s="239" t="str">
        <f t="shared" si="18"/>
        <v/>
      </c>
      <c r="H216" s="240" t="str">
        <f t="shared" si="19"/>
        <v/>
      </c>
      <c r="J216" s="232"/>
      <c r="K216" s="190" t="str">
        <f t="shared" si="20"/>
        <v/>
      </c>
    </row>
    <row r="217" spans="1:11">
      <c r="A217" s="177">
        <v>192</v>
      </c>
      <c r="C217" s="237" t="str">
        <f t="shared" ref="C217:C280" si="21">IF(E$11*E$15&lt;A217,"",A217)</f>
        <v/>
      </c>
      <c r="D217" s="238" t="str">
        <f t="shared" si="15"/>
        <v/>
      </c>
      <c r="E217" s="239" t="str">
        <f t="shared" si="16"/>
        <v/>
      </c>
      <c r="F217" s="241" t="str">
        <f t="shared" si="17"/>
        <v/>
      </c>
      <c r="G217" s="239" t="str">
        <f t="shared" si="18"/>
        <v/>
      </c>
      <c r="H217" s="240" t="str">
        <f t="shared" si="19"/>
        <v/>
      </c>
      <c r="J217" s="232"/>
      <c r="K217" s="190" t="str">
        <f t="shared" si="20"/>
        <v/>
      </c>
    </row>
    <row r="218" spans="1:11">
      <c r="A218" s="177">
        <v>193</v>
      </c>
      <c r="C218" s="237" t="str">
        <f t="shared" si="21"/>
        <v/>
      </c>
      <c r="D218" s="238" t="str">
        <f t="shared" ref="D218:D281" si="22">IF(C218&lt;&gt;"",IF(E$17=1,(H$25*E$13/E$15)/(1-(1+(E$13/E$15))^(-E$11*E$15)),IF(OR(E$17=2,E$17=3),E218+F218,"")),"")</f>
        <v/>
      </c>
      <c r="E218" s="239" t="str">
        <f t="shared" ref="E218:E281" si="23">IF(C218&lt;&gt;"",H217*E$13/E$15,"")</f>
        <v/>
      </c>
      <c r="F218" s="241" t="str">
        <f t="shared" ref="F218:F281" si="24">IF(C218&lt;&gt;"",IF(E$17=1,D218-E218,IF(E$17=2,H$25/(E$11*E$15),IF(E$17=3,IF(E$11*E$15=C218,H$25,0),""))),"")</f>
        <v/>
      </c>
      <c r="G218" s="239" t="str">
        <f t="shared" ref="G218:G281" si="25">IF(C218&lt;&gt;"",G217+F218,"")</f>
        <v/>
      </c>
      <c r="H218" s="240" t="str">
        <f t="shared" ref="H218:H281" si="26">IF(C218&lt;&gt;"",H217-F218,"")</f>
        <v/>
      </c>
      <c r="J218" s="232"/>
      <c r="K218" s="190" t="str">
        <f t="shared" ref="K218:K281" si="27">+D218</f>
        <v/>
      </c>
    </row>
    <row r="219" spans="1:11">
      <c r="A219" s="177">
        <v>194</v>
      </c>
      <c r="C219" s="237" t="str">
        <f t="shared" si="21"/>
        <v/>
      </c>
      <c r="D219" s="238" t="str">
        <f t="shared" si="22"/>
        <v/>
      </c>
      <c r="E219" s="239" t="str">
        <f t="shared" si="23"/>
        <v/>
      </c>
      <c r="F219" s="241" t="str">
        <f t="shared" si="24"/>
        <v/>
      </c>
      <c r="G219" s="239" t="str">
        <f t="shared" si="25"/>
        <v/>
      </c>
      <c r="H219" s="240" t="str">
        <f t="shared" si="26"/>
        <v/>
      </c>
      <c r="J219" s="232"/>
      <c r="K219" s="190" t="str">
        <f t="shared" si="27"/>
        <v/>
      </c>
    </row>
    <row r="220" spans="1:11">
      <c r="A220" s="177">
        <v>195</v>
      </c>
      <c r="C220" s="237" t="str">
        <f t="shared" si="21"/>
        <v/>
      </c>
      <c r="D220" s="238" t="str">
        <f t="shared" si="22"/>
        <v/>
      </c>
      <c r="E220" s="239" t="str">
        <f t="shared" si="23"/>
        <v/>
      </c>
      <c r="F220" s="241" t="str">
        <f t="shared" si="24"/>
        <v/>
      </c>
      <c r="G220" s="239" t="str">
        <f t="shared" si="25"/>
        <v/>
      </c>
      <c r="H220" s="240" t="str">
        <f t="shared" si="26"/>
        <v/>
      </c>
      <c r="J220" s="232"/>
      <c r="K220" s="190" t="str">
        <f t="shared" si="27"/>
        <v/>
      </c>
    </row>
    <row r="221" spans="1:11">
      <c r="A221" s="177">
        <v>196</v>
      </c>
      <c r="C221" s="237" t="str">
        <f t="shared" si="21"/>
        <v/>
      </c>
      <c r="D221" s="238" t="str">
        <f t="shared" si="22"/>
        <v/>
      </c>
      <c r="E221" s="239" t="str">
        <f t="shared" si="23"/>
        <v/>
      </c>
      <c r="F221" s="241" t="str">
        <f t="shared" si="24"/>
        <v/>
      </c>
      <c r="G221" s="239" t="str">
        <f t="shared" si="25"/>
        <v/>
      </c>
      <c r="H221" s="240" t="str">
        <f t="shared" si="26"/>
        <v/>
      </c>
      <c r="J221" s="232"/>
      <c r="K221" s="190" t="str">
        <f t="shared" si="27"/>
        <v/>
      </c>
    </row>
    <row r="222" spans="1:11">
      <c r="A222" s="177">
        <v>197</v>
      </c>
      <c r="C222" s="237" t="str">
        <f t="shared" si="21"/>
        <v/>
      </c>
      <c r="D222" s="238" t="str">
        <f t="shared" si="22"/>
        <v/>
      </c>
      <c r="E222" s="239" t="str">
        <f t="shared" si="23"/>
        <v/>
      </c>
      <c r="F222" s="241" t="str">
        <f t="shared" si="24"/>
        <v/>
      </c>
      <c r="G222" s="239" t="str">
        <f t="shared" si="25"/>
        <v/>
      </c>
      <c r="H222" s="240" t="str">
        <f t="shared" si="26"/>
        <v/>
      </c>
      <c r="J222" s="232"/>
      <c r="K222" s="190" t="str">
        <f t="shared" si="27"/>
        <v/>
      </c>
    </row>
    <row r="223" spans="1:11">
      <c r="A223" s="177">
        <v>198</v>
      </c>
      <c r="C223" s="237" t="str">
        <f t="shared" si="21"/>
        <v/>
      </c>
      <c r="D223" s="238" t="str">
        <f t="shared" si="22"/>
        <v/>
      </c>
      <c r="E223" s="239" t="str">
        <f t="shared" si="23"/>
        <v/>
      </c>
      <c r="F223" s="241" t="str">
        <f t="shared" si="24"/>
        <v/>
      </c>
      <c r="G223" s="239" t="str">
        <f t="shared" si="25"/>
        <v/>
      </c>
      <c r="H223" s="240" t="str">
        <f t="shared" si="26"/>
        <v/>
      </c>
      <c r="J223" s="232"/>
      <c r="K223" s="190" t="str">
        <f t="shared" si="27"/>
        <v/>
      </c>
    </row>
    <row r="224" spans="1:11">
      <c r="A224" s="177">
        <v>199</v>
      </c>
      <c r="C224" s="237" t="str">
        <f t="shared" si="21"/>
        <v/>
      </c>
      <c r="D224" s="238" t="str">
        <f t="shared" si="22"/>
        <v/>
      </c>
      <c r="E224" s="239" t="str">
        <f t="shared" si="23"/>
        <v/>
      </c>
      <c r="F224" s="241" t="str">
        <f t="shared" si="24"/>
        <v/>
      </c>
      <c r="G224" s="239" t="str">
        <f t="shared" si="25"/>
        <v/>
      </c>
      <c r="H224" s="240" t="str">
        <f t="shared" si="26"/>
        <v/>
      </c>
      <c r="J224" s="232"/>
      <c r="K224" s="190" t="str">
        <f t="shared" si="27"/>
        <v/>
      </c>
    </row>
    <row r="225" spans="1:11">
      <c r="A225" s="177">
        <v>200</v>
      </c>
      <c r="C225" s="237" t="str">
        <f t="shared" si="21"/>
        <v/>
      </c>
      <c r="D225" s="238" t="str">
        <f t="shared" si="22"/>
        <v/>
      </c>
      <c r="E225" s="239" t="str">
        <f t="shared" si="23"/>
        <v/>
      </c>
      <c r="F225" s="241" t="str">
        <f t="shared" si="24"/>
        <v/>
      </c>
      <c r="G225" s="239" t="str">
        <f t="shared" si="25"/>
        <v/>
      </c>
      <c r="H225" s="240" t="str">
        <f t="shared" si="26"/>
        <v/>
      </c>
      <c r="J225" s="232"/>
      <c r="K225" s="190" t="str">
        <f t="shared" si="27"/>
        <v/>
      </c>
    </row>
    <row r="226" spans="1:11">
      <c r="A226" s="177">
        <v>201</v>
      </c>
      <c r="C226" s="237" t="str">
        <f t="shared" si="21"/>
        <v/>
      </c>
      <c r="D226" s="238" t="str">
        <f t="shared" si="22"/>
        <v/>
      </c>
      <c r="E226" s="239" t="str">
        <f t="shared" si="23"/>
        <v/>
      </c>
      <c r="F226" s="241" t="str">
        <f t="shared" si="24"/>
        <v/>
      </c>
      <c r="G226" s="239" t="str">
        <f t="shared" si="25"/>
        <v/>
      </c>
      <c r="H226" s="240" t="str">
        <f t="shared" si="26"/>
        <v/>
      </c>
      <c r="J226" s="232"/>
      <c r="K226" s="190" t="str">
        <f t="shared" si="27"/>
        <v/>
      </c>
    </row>
    <row r="227" spans="1:11">
      <c r="A227" s="177">
        <v>202</v>
      </c>
      <c r="C227" s="237" t="str">
        <f t="shared" si="21"/>
        <v/>
      </c>
      <c r="D227" s="238" t="str">
        <f t="shared" si="22"/>
        <v/>
      </c>
      <c r="E227" s="239" t="str">
        <f t="shared" si="23"/>
        <v/>
      </c>
      <c r="F227" s="241" t="str">
        <f t="shared" si="24"/>
        <v/>
      </c>
      <c r="G227" s="239" t="str">
        <f t="shared" si="25"/>
        <v/>
      </c>
      <c r="H227" s="240" t="str">
        <f t="shared" si="26"/>
        <v/>
      </c>
      <c r="J227" s="232"/>
      <c r="K227" s="190" t="str">
        <f t="shared" si="27"/>
        <v/>
      </c>
    </row>
    <row r="228" spans="1:11">
      <c r="A228" s="177">
        <v>203</v>
      </c>
      <c r="C228" s="237" t="str">
        <f t="shared" si="21"/>
        <v/>
      </c>
      <c r="D228" s="238" t="str">
        <f t="shared" si="22"/>
        <v/>
      </c>
      <c r="E228" s="239" t="str">
        <f t="shared" si="23"/>
        <v/>
      </c>
      <c r="F228" s="241" t="str">
        <f t="shared" si="24"/>
        <v/>
      </c>
      <c r="G228" s="239" t="str">
        <f t="shared" si="25"/>
        <v/>
      </c>
      <c r="H228" s="240" t="str">
        <f t="shared" si="26"/>
        <v/>
      </c>
      <c r="J228" s="232"/>
      <c r="K228" s="190" t="str">
        <f t="shared" si="27"/>
        <v/>
      </c>
    </row>
    <row r="229" spans="1:11">
      <c r="A229" s="177">
        <v>204</v>
      </c>
      <c r="C229" s="237" t="str">
        <f t="shared" si="21"/>
        <v/>
      </c>
      <c r="D229" s="238" t="str">
        <f t="shared" si="22"/>
        <v/>
      </c>
      <c r="E229" s="239" t="str">
        <f t="shared" si="23"/>
        <v/>
      </c>
      <c r="F229" s="241" t="str">
        <f t="shared" si="24"/>
        <v/>
      </c>
      <c r="G229" s="239" t="str">
        <f t="shared" si="25"/>
        <v/>
      </c>
      <c r="H229" s="240" t="str">
        <f t="shared" si="26"/>
        <v/>
      </c>
      <c r="J229" s="232"/>
      <c r="K229" s="190" t="str">
        <f t="shared" si="27"/>
        <v/>
      </c>
    </row>
    <row r="230" spans="1:11">
      <c r="A230" s="177">
        <v>205</v>
      </c>
      <c r="C230" s="237" t="str">
        <f t="shared" si="21"/>
        <v/>
      </c>
      <c r="D230" s="238" t="str">
        <f t="shared" si="22"/>
        <v/>
      </c>
      <c r="E230" s="239" t="str">
        <f t="shared" si="23"/>
        <v/>
      </c>
      <c r="F230" s="241" t="str">
        <f t="shared" si="24"/>
        <v/>
      </c>
      <c r="G230" s="239" t="str">
        <f t="shared" si="25"/>
        <v/>
      </c>
      <c r="H230" s="240" t="str">
        <f t="shared" si="26"/>
        <v/>
      </c>
      <c r="J230" s="232"/>
      <c r="K230" s="190" t="str">
        <f t="shared" si="27"/>
        <v/>
      </c>
    </row>
    <row r="231" spans="1:11">
      <c r="A231" s="177">
        <v>206</v>
      </c>
      <c r="C231" s="237" t="str">
        <f t="shared" si="21"/>
        <v/>
      </c>
      <c r="D231" s="238" t="str">
        <f t="shared" si="22"/>
        <v/>
      </c>
      <c r="E231" s="239" t="str">
        <f t="shared" si="23"/>
        <v/>
      </c>
      <c r="F231" s="241" t="str">
        <f t="shared" si="24"/>
        <v/>
      </c>
      <c r="G231" s="239" t="str">
        <f t="shared" si="25"/>
        <v/>
      </c>
      <c r="H231" s="240" t="str">
        <f t="shared" si="26"/>
        <v/>
      </c>
      <c r="J231" s="232"/>
      <c r="K231" s="190" t="str">
        <f t="shared" si="27"/>
        <v/>
      </c>
    </row>
    <row r="232" spans="1:11">
      <c r="A232" s="177">
        <v>207</v>
      </c>
      <c r="C232" s="237" t="str">
        <f t="shared" si="21"/>
        <v/>
      </c>
      <c r="D232" s="238" t="str">
        <f t="shared" si="22"/>
        <v/>
      </c>
      <c r="E232" s="239" t="str">
        <f t="shared" si="23"/>
        <v/>
      </c>
      <c r="F232" s="241" t="str">
        <f t="shared" si="24"/>
        <v/>
      </c>
      <c r="G232" s="239" t="str">
        <f t="shared" si="25"/>
        <v/>
      </c>
      <c r="H232" s="240" t="str">
        <f t="shared" si="26"/>
        <v/>
      </c>
      <c r="J232" s="232"/>
      <c r="K232" s="190" t="str">
        <f t="shared" si="27"/>
        <v/>
      </c>
    </row>
    <row r="233" spans="1:11">
      <c r="A233" s="177">
        <v>208</v>
      </c>
      <c r="C233" s="237" t="str">
        <f t="shared" si="21"/>
        <v/>
      </c>
      <c r="D233" s="238" t="str">
        <f t="shared" si="22"/>
        <v/>
      </c>
      <c r="E233" s="239" t="str">
        <f t="shared" si="23"/>
        <v/>
      </c>
      <c r="F233" s="241" t="str">
        <f t="shared" si="24"/>
        <v/>
      </c>
      <c r="G233" s="239" t="str">
        <f t="shared" si="25"/>
        <v/>
      </c>
      <c r="H233" s="240" t="str">
        <f t="shared" si="26"/>
        <v/>
      </c>
      <c r="J233" s="232"/>
      <c r="K233" s="190" t="str">
        <f t="shared" si="27"/>
        <v/>
      </c>
    </row>
    <row r="234" spans="1:11">
      <c r="A234" s="177">
        <v>209</v>
      </c>
      <c r="C234" s="237" t="str">
        <f t="shared" si="21"/>
        <v/>
      </c>
      <c r="D234" s="238" t="str">
        <f t="shared" si="22"/>
        <v/>
      </c>
      <c r="E234" s="239" t="str">
        <f t="shared" si="23"/>
        <v/>
      </c>
      <c r="F234" s="241" t="str">
        <f t="shared" si="24"/>
        <v/>
      </c>
      <c r="G234" s="239" t="str">
        <f t="shared" si="25"/>
        <v/>
      </c>
      <c r="H234" s="240" t="str">
        <f t="shared" si="26"/>
        <v/>
      </c>
      <c r="J234" s="232"/>
      <c r="K234" s="190" t="str">
        <f t="shared" si="27"/>
        <v/>
      </c>
    </row>
    <row r="235" spans="1:11">
      <c r="A235" s="177">
        <v>210</v>
      </c>
      <c r="C235" s="237" t="str">
        <f t="shared" si="21"/>
        <v/>
      </c>
      <c r="D235" s="238" t="str">
        <f t="shared" si="22"/>
        <v/>
      </c>
      <c r="E235" s="239" t="str">
        <f t="shared" si="23"/>
        <v/>
      </c>
      <c r="F235" s="241" t="str">
        <f t="shared" si="24"/>
        <v/>
      </c>
      <c r="G235" s="239" t="str">
        <f t="shared" si="25"/>
        <v/>
      </c>
      <c r="H235" s="240" t="str">
        <f t="shared" si="26"/>
        <v/>
      </c>
      <c r="J235" s="232"/>
      <c r="K235" s="190" t="str">
        <f t="shared" si="27"/>
        <v/>
      </c>
    </row>
    <row r="236" spans="1:11">
      <c r="A236" s="177">
        <v>211</v>
      </c>
      <c r="C236" s="237" t="str">
        <f t="shared" si="21"/>
        <v/>
      </c>
      <c r="D236" s="238" t="str">
        <f t="shared" si="22"/>
        <v/>
      </c>
      <c r="E236" s="239" t="str">
        <f t="shared" si="23"/>
        <v/>
      </c>
      <c r="F236" s="241" t="str">
        <f t="shared" si="24"/>
        <v/>
      </c>
      <c r="G236" s="239" t="str">
        <f t="shared" si="25"/>
        <v/>
      </c>
      <c r="H236" s="240" t="str">
        <f t="shared" si="26"/>
        <v/>
      </c>
      <c r="J236" s="232"/>
      <c r="K236" s="190" t="str">
        <f t="shared" si="27"/>
        <v/>
      </c>
    </row>
    <row r="237" spans="1:11">
      <c r="A237" s="177">
        <v>212</v>
      </c>
      <c r="C237" s="237" t="str">
        <f t="shared" si="21"/>
        <v/>
      </c>
      <c r="D237" s="238" t="str">
        <f t="shared" si="22"/>
        <v/>
      </c>
      <c r="E237" s="239" t="str">
        <f t="shared" si="23"/>
        <v/>
      </c>
      <c r="F237" s="241" t="str">
        <f t="shared" si="24"/>
        <v/>
      </c>
      <c r="G237" s="239" t="str">
        <f t="shared" si="25"/>
        <v/>
      </c>
      <c r="H237" s="240" t="str">
        <f t="shared" si="26"/>
        <v/>
      </c>
      <c r="J237" s="232"/>
      <c r="K237" s="190" t="str">
        <f t="shared" si="27"/>
        <v/>
      </c>
    </row>
    <row r="238" spans="1:11">
      <c r="A238" s="177">
        <v>213</v>
      </c>
      <c r="C238" s="237" t="str">
        <f t="shared" si="21"/>
        <v/>
      </c>
      <c r="D238" s="238" t="str">
        <f t="shared" si="22"/>
        <v/>
      </c>
      <c r="E238" s="239" t="str">
        <f t="shared" si="23"/>
        <v/>
      </c>
      <c r="F238" s="241" t="str">
        <f t="shared" si="24"/>
        <v/>
      </c>
      <c r="G238" s="239" t="str">
        <f t="shared" si="25"/>
        <v/>
      </c>
      <c r="H238" s="240" t="str">
        <f t="shared" si="26"/>
        <v/>
      </c>
      <c r="J238" s="232"/>
      <c r="K238" s="190" t="str">
        <f t="shared" si="27"/>
        <v/>
      </c>
    </row>
    <row r="239" spans="1:11">
      <c r="A239" s="177">
        <v>214</v>
      </c>
      <c r="C239" s="237" t="str">
        <f t="shared" si="21"/>
        <v/>
      </c>
      <c r="D239" s="238" t="str">
        <f t="shared" si="22"/>
        <v/>
      </c>
      <c r="E239" s="239" t="str">
        <f t="shared" si="23"/>
        <v/>
      </c>
      <c r="F239" s="241" t="str">
        <f t="shared" si="24"/>
        <v/>
      </c>
      <c r="G239" s="239" t="str">
        <f t="shared" si="25"/>
        <v/>
      </c>
      <c r="H239" s="240" t="str">
        <f t="shared" si="26"/>
        <v/>
      </c>
      <c r="J239" s="232"/>
      <c r="K239" s="190" t="str">
        <f t="shared" si="27"/>
        <v/>
      </c>
    </row>
    <row r="240" spans="1:11">
      <c r="A240" s="177">
        <v>215</v>
      </c>
      <c r="C240" s="237" t="str">
        <f t="shared" si="21"/>
        <v/>
      </c>
      <c r="D240" s="238" t="str">
        <f t="shared" si="22"/>
        <v/>
      </c>
      <c r="E240" s="239" t="str">
        <f t="shared" si="23"/>
        <v/>
      </c>
      <c r="F240" s="241" t="str">
        <f t="shared" si="24"/>
        <v/>
      </c>
      <c r="G240" s="239" t="str">
        <f t="shared" si="25"/>
        <v/>
      </c>
      <c r="H240" s="240" t="str">
        <f t="shared" si="26"/>
        <v/>
      </c>
      <c r="J240" s="232"/>
      <c r="K240" s="190" t="str">
        <f t="shared" si="27"/>
        <v/>
      </c>
    </row>
    <row r="241" spans="1:11">
      <c r="A241" s="177">
        <v>216</v>
      </c>
      <c r="C241" s="237" t="str">
        <f t="shared" si="21"/>
        <v/>
      </c>
      <c r="D241" s="238" t="str">
        <f t="shared" si="22"/>
        <v/>
      </c>
      <c r="E241" s="239" t="str">
        <f t="shared" si="23"/>
        <v/>
      </c>
      <c r="F241" s="241" t="str">
        <f t="shared" si="24"/>
        <v/>
      </c>
      <c r="G241" s="239" t="str">
        <f t="shared" si="25"/>
        <v/>
      </c>
      <c r="H241" s="240" t="str">
        <f t="shared" si="26"/>
        <v/>
      </c>
      <c r="J241" s="232"/>
      <c r="K241" s="190" t="str">
        <f t="shared" si="27"/>
        <v/>
      </c>
    </row>
    <row r="242" spans="1:11">
      <c r="A242" s="177">
        <v>217</v>
      </c>
      <c r="C242" s="237" t="str">
        <f t="shared" si="21"/>
        <v/>
      </c>
      <c r="D242" s="238" t="str">
        <f t="shared" si="22"/>
        <v/>
      </c>
      <c r="E242" s="239" t="str">
        <f t="shared" si="23"/>
        <v/>
      </c>
      <c r="F242" s="241" t="str">
        <f t="shared" si="24"/>
        <v/>
      </c>
      <c r="G242" s="239" t="str">
        <f t="shared" si="25"/>
        <v/>
      </c>
      <c r="H242" s="240" t="str">
        <f t="shared" si="26"/>
        <v/>
      </c>
      <c r="J242" s="232"/>
      <c r="K242" s="190" t="str">
        <f t="shared" si="27"/>
        <v/>
      </c>
    </row>
    <row r="243" spans="1:11">
      <c r="A243" s="177">
        <v>218</v>
      </c>
      <c r="C243" s="237" t="str">
        <f t="shared" si="21"/>
        <v/>
      </c>
      <c r="D243" s="238" t="str">
        <f t="shared" si="22"/>
        <v/>
      </c>
      <c r="E243" s="239" t="str">
        <f t="shared" si="23"/>
        <v/>
      </c>
      <c r="F243" s="241" t="str">
        <f t="shared" si="24"/>
        <v/>
      </c>
      <c r="G243" s="239" t="str">
        <f t="shared" si="25"/>
        <v/>
      </c>
      <c r="H243" s="240" t="str">
        <f t="shared" si="26"/>
        <v/>
      </c>
      <c r="J243" s="232"/>
      <c r="K243" s="190" t="str">
        <f t="shared" si="27"/>
        <v/>
      </c>
    </row>
    <row r="244" spans="1:11">
      <c r="A244" s="177">
        <v>219</v>
      </c>
      <c r="C244" s="237" t="str">
        <f t="shared" si="21"/>
        <v/>
      </c>
      <c r="D244" s="238" t="str">
        <f t="shared" si="22"/>
        <v/>
      </c>
      <c r="E244" s="239" t="str">
        <f t="shared" si="23"/>
        <v/>
      </c>
      <c r="F244" s="241" t="str">
        <f t="shared" si="24"/>
        <v/>
      </c>
      <c r="G244" s="239" t="str">
        <f t="shared" si="25"/>
        <v/>
      </c>
      <c r="H244" s="240" t="str">
        <f t="shared" si="26"/>
        <v/>
      </c>
      <c r="J244" s="232"/>
      <c r="K244" s="190" t="str">
        <f t="shared" si="27"/>
        <v/>
      </c>
    </row>
    <row r="245" spans="1:11">
      <c r="A245" s="177">
        <v>220</v>
      </c>
      <c r="C245" s="237" t="str">
        <f t="shared" si="21"/>
        <v/>
      </c>
      <c r="D245" s="238" t="str">
        <f t="shared" si="22"/>
        <v/>
      </c>
      <c r="E245" s="239" t="str">
        <f t="shared" si="23"/>
        <v/>
      </c>
      <c r="F245" s="241" t="str">
        <f t="shared" si="24"/>
        <v/>
      </c>
      <c r="G245" s="239" t="str">
        <f t="shared" si="25"/>
        <v/>
      </c>
      <c r="H245" s="240" t="str">
        <f t="shared" si="26"/>
        <v/>
      </c>
      <c r="J245" s="232"/>
      <c r="K245" s="190" t="str">
        <f t="shared" si="27"/>
        <v/>
      </c>
    </row>
    <row r="246" spans="1:11">
      <c r="A246" s="177">
        <v>221</v>
      </c>
      <c r="C246" s="237" t="str">
        <f t="shared" si="21"/>
        <v/>
      </c>
      <c r="D246" s="238" t="str">
        <f t="shared" si="22"/>
        <v/>
      </c>
      <c r="E246" s="239" t="str">
        <f t="shared" si="23"/>
        <v/>
      </c>
      <c r="F246" s="241" t="str">
        <f t="shared" si="24"/>
        <v/>
      </c>
      <c r="G246" s="239" t="str">
        <f t="shared" si="25"/>
        <v/>
      </c>
      <c r="H246" s="240" t="str">
        <f t="shared" si="26"/>
        <v/>
      </c>
      <c r="J246" s="232"/>
      <c r="K246" s="190" t="str">
        <f t="shared" si="27"/>
        <v/>
      </c>
    </row>
    <row r="247" spans="1:11">
      <c r="A247" s="177">
        <v>222</v>
      </c>
      <c r="C247" s="237" t="str">
        <f t="shared" si="21"/>
        <v/>
      </c>
      <c r="D247" s="238" t="str">
        <f t="shared" si="22"/>
        <v/>
      </c>
      <c r="E247" s="239" t="str">
        <f t="shared" si="23"/>
        <v/>
      </c>
      <c r="F247" s="241" t="str">
        <f t="shared" si="24"/>
        <v/>
      </c>
      <c r="G247" s="239" t="str">
        <f t="shared" si="25"/>
        <v/>
      </c>
      <c r="H247" s="240" t="str">
        <f t="shared" si="26"/>
        <v/>
      </c>
      <c r="J247" s="232"/>
      <c r="K247" s="190" t="str">
        <f t="shared" si="27"/>
        <v/>
      </c>
    </row>
    <row r="248" spans="1:11">
      <c r="A248" s="177">
        <v>223</v>
      </c>
      <c r="C248" s="237" t="str">
        <f t="shared" si="21"/>
        <v/>
      </c>
      <c r="D248" s="238" t="str">
        <f t="shared" si="22"/>
        <v/>
      </c>
      <c r="E248" s="239" t="str">
        <f t="shared" si="23"/>
        <v/>
      </c>
      <c r="F248" s="241" t="str">
        <f t="shared" si="24"/>
        <v/>
      </c>
      <c r="G248" s="239" t="str">
        <f t="shared" si="25"/>
        <v/>
      </c>
      <c r="H248" s="240" t="str">
        <f t="shared" si="26"/>
        <v/>
      </c>
      <c r="J248" s="232"/>
      <c r="K248" s="190" t="str">
        <f t="shared" si="27"/>
        <v/>
      </c>
    </row>
    <row r="249" spans="1:11">
      <c r="A249" s="177">
        <v>224</v>
      </c>
      <c r="C249" s="237" t="str">
        <f t="shared" si="21"/>
        <v/>
      </c>
      <c r="D249" s="238" t="str">
        <f t="shared" si="22"/>
        <v/>
      </c>
      <c r="E249" s="239" t="str">
        <f t="shared" si="23"/>
        <v/>
      </c>
      <c r="F249" s="241" t="str">
        <f t="shared" si="24"/>
        <v/>
      </c>
      <c r="G249" s="239" t="str">
        <f t="shared" si="25"/>
        <v/>
      </c>
      <c r="H249" s="240" t="str">
        <f t="shared" si="26"/>
        <v/>
      </c>
      <c r="J249" s="232"/>
      <c r="K249" s="190" t="str">
        <f t="shared" si="27"/>
        <v/>
      </c>
    </row>
    <row r="250" spans="1:11">
      <c r="A250" s="177">
        <v>225</v>
      </c>
      <c r="C250" s="237" t="str">
        <f t="shared" si="21"/>
        <v/>
      </c>
      <c r="D250" s="238" t="str">
        <f t="shared" si="22"/>
        <v/>
      </c>
      <c r="E250" s="239" t="str">
        <f t="shared" si="23"/>
        <v/>
      </c>
      <c r="F250" s="241" t="str">
        <f t="shared" si="24"/>
        <v/>
      </c>
      <c r="G250" s="239" t="str">
        <f t="shared" si="25"/>
        <v/>
      </c>
      <c r="H250" s="240" t="str">
        <f t="shared" si="26"/>
        <v/>
      </c>
      <c r="J250" s="232"/>
      <c r="K250" s="190" t="str">
        <f t="shared" si="27"/>
        <v/>
      </c>
    </row>
    <row r="251" spans="1:11">
      <c r="A251" s="177">
        <v>226</v>
      </c>
      <c r="C251" s="237" t="str">
        <f t="shared" si="21"/>
        <v/>
      </c>
      <c r="D251" s="238" t="str">
        <f t="shared" si="22"/>
        <v/>
      </c>
      <c r="E251" s="239" t="str">
        <f t="shared" si="23"/>
        <v/>
      </c>
      <c r="F251" s="241" t="str">
        <f t="shared" si="24"/>
        <v/>
      </c>
      <c r="G251" s="239" t="str">
        <f t="shared" si="25"/>
        <v/>
      </c>
      <c r="H251" s="240" t="str">
        <f t="shared" si="26"/>
        <v/>
      </c>
      <c r="J251" s="232"/>
      <c r="K251" s="190" t="str">
        <f t="shared" si="27"/>
        <v/>
      </c>
    </row>
    <row r="252" spans="1:11">
      <c r="A252" s="177">
        <v>227</v>
      </c>
      <c r="C252" s="237" t="str">
        <f t="shared" si="21"/>
        <v/>
      </c>
      <c r="D252" s="238" t="str">
        <f t="shared" si="22"/>
        <v/>
      </c>
      <c r="E252" s="239" t="str">
        <f t="shared" si="23"/>
        <v/>
      </c>
      <c r="F252" s="241" t="str">
        <f t="shared" si="24"/>
        <v/>
      </c>
      <c r="G252" s="239" t="str">
        <f t="shared" si="25"/>
        <v/>
      </c>
      <c r="H252" s="240" t="str">
        <f t="shared" si="26"/>
        <v/>
      </c>
      <c r="J252" s="232"/>
      <c r="K252" s="190" t="str">
        <f t="shared" si="27"/>
        <v/>
      </c>
    </row>
    <row r="253" spans="1:11">
      <c r="A253" s="177">
        <v>228</v>
      </c>
      <c r="C253" s="237" t="str">
        <f t="shared" si="21"/>
        <v/>
      </c>
      <c r="D253" s="238" t="str">
        <f t="shared" si="22"/>
        <v/>
      </c>
      <c r="E253" s="239" t="str">
        <f t="shared" si="23"/>
        <v/>
      </c>
      <c r="F253" s="241" t="str">
        <f t="shared" si="24"/>
        <v/>
      </c>
      <c r="G253" s="239" t="str">
        <f t="shared" si="25"/>
        <v/>
      </c>
      <c r="H253" s="240" t="str">
        <f t="shared" si="26"/>
        <v/>
      </c>
      <c r="J253" s="232"/>
      <c r="K253" s="190" t="str">
        <f t="shared" si="27"/>
        <v/>
      </c>
    </row>
    <row r="254" spans="1:11">
      <c r="A254" s="177">
        <v>229</v>
      </c>
      <c r="C254" s="237" t="str">
        <f t="shared" si="21"/>
        <v/>
      </c>
      <c r="D254" s="238" t="str">
        <f t="shared" si="22"/>
        <v/>
      </c>
      <c r="E254" s="239" t="str">
        <f t="shared" si="23"/>
        <v/>
      </c>
      <c r="F254" s="241" t="str">
        <f t="shared" si="24"/>
        <v/>
      </c>
      <c r="G254" s="239" t="str">
        <f t="shared" si="25"/>
        <v/>
      </c>
      <c r="H254" s="240" t="str">
        <f t="shared" si="26"/>
        <v/>
      </c>
      <c r="J254" s="232"/>
      <c r="K254" s="190" t="str">
        <f t="shared" si="27"/>
        <v/>
      </c>
    </row>
    <row r="255" spans="1:11">
      <c r="A255" s="177">
        <v>230</v>
      </c>
      <c r="C255" s="237" t="str">
        <f t="shared" si="21"/>
        <v/>
      </c>
      <c r="D255" s="238" t="str">
        <f t="shared" si="22"/>
        <v/>
      </c>
      <c r="E255" s="239" t="str">
        <f t="shared" si="23"/>
        <v/>
      </c>
      <c r="F255" s="241" t="str">
        <f t="shared" si="24"/>
        <v/>
      </c>
      <c r="G255" s="239" t="str">
        <f t="shared" si="25"/>
        <v/>
      </c>
      <c r="H255" s="240" t="str">
        <f t="shared" si="26"/>
        <v/>
      </c>
      <c r="J255" s="232"/>
      <c r="K255" s="190" t="str">
        <f t="shared" si="27"/>
        <v/>
      </c>
    </row>
    <row r="256" spans="1:11">
      <c r="A256" s="177">
        <v>231</v>
      </c>
      <c r="C256" s="237" t="str">
        <f t="shared" si="21"/>
        <v/>
      </c>
      <c r="D256" s="238" t="str">
        <f t="shared" si="22"/>
        <v/>
      </c>
      <c r="E256" s="239" t="str">
        <f t="shared" si="23"/>
        <v/>
      </c>
      <c r="F256" s="241" t="str">
        <f t="shared" si="24"/>
        <v/>
      </c>
      <c r="G256" s="239" t="str">
        <f t="shared" si="25"/>
        <v/>
      </c>
      <c r="H256" s="240" t="str">
        <f t="shared" si="26"/>
        <v/>
      </c>
      <c r="J256" s="232"/>
      <c r="K256" s="190" t="str">
        <f t="shared" si="27"/>
        <v/>
      </c>
    </row>
    <row r="257" spans="1:11">
      <c r="A257" s="177">
        <v>232</v>
      </c>
      <c r="C257" s="237" t="str">
        <f t="shared" si="21"/>
        <v/>
      </c>
      <c r="D257" s="238" t="str">
        <f t="shared" si="22"/>
        <v/>
      </c>
      <c r="E257" s="239" t="str">
        <f t="shared" si="23"/>
        <v/>
      </c>
      <c r="F257" s="241" t="str">
        <f t="shared" si="24"/>
        <v/>
      </c>
      <c r="G257" s="239" t="str">
        <f t="shared" si="25"/>
        <v/>
      </c>
      <c r="H257" s="240" t="str">
        <f t="shared" si="26"/>
        <v/>
      </c>
      <c r="J257" s="232"/>
      <c r="K257" s="190" t="str">
        <f t="shared" si="27"/>
        <v/>
      </c>
    </row>
    <row r="258" spans="1:11">
      <c r="A258" s="177">
        <v>233</v>
      </c>
      <c r="C258" s="237" t="str">
        <f t="shared" si="21"/>
        <v/>
      </c>
      <c r="D258" s="238" t="str">
        <f t="shared" si="22"/>
        <v/>
      </c>
      <c r="E258" s="239" t="str">
        <f t="shared" si="23"/>
        <v/>
      </c>
      <c r="F258" s="241" t="str">
        <f t="shared" si="24"/>
        <v/>
      </c>
      <c r="G258" s="239" t="str">
        <f t="shared" si="25"/>
        <v/>
      </c>
      <c r="H258" s="240" t="str">
        <f t="shared" si="26"/>
        <v/>
      </c>
      <c r="J258" s="232"/>
      <c r="K258" s="190" t="str">
        <f t="shared" si="27"/>
        <v/>
      </c>
    </row>
    <row r="259" spans="1:11">
      <c r="A259" s="177">
        <v>234</v>
      </c>
      <c r="C259" s="237" t="str">
        <f t="shared" si="21"/>
        <v/>
      </c>
      <c r="D259" s="238" t="str">
        <f t="shared" si="22"/>
        <v/>
      </c>
      <c r="E259" s="239" t="str">
        <f t="shared" si="23"/>
        <v/>
      </c>
      <c r="F259" s="241" t="str">
        <f t="shared" si="24"/>
        <v/>
      </c>
      <c r="G259" s="239" t="str">
        <f t="shared" si="25"/>
        <v/>
      </c>
      <c r="H259" s="240" t="str">
        <f t="shared" si="26"/>
        <v/>
      </c>
      <c r="J259" s="232"/>
      <c r="K259" s="190" t="str">
        <f t="shared" si="27"/>
        <v/>
      </c>
    </row>
    <row r="260" spans="1:11">
      <c r="A260" s="177">
        <v>235</v>
      </c>
      <c r="C260" s="237" t="str">
        <f t="shared" si="21"/>
        <v/>
      </c>
      <c r="D260" s="238" t="str">
        <f t="shared" si="22"/>
        <v/>
      </c>
      <c r="E260" s="239" t="str">
        <f t="shared" si="23"/>
        <v/>
      </c>
      <c r="F260" s="241" t="str">
        <f t="shared" si="24"/>
        <v/>
      </c>
      <c r="G260" s="239" t="str">
        <f t="shared" si="25"/>
        <v/>
      </c>
      <c r="H260" s="240" t="str">
        <f t="shared" si="26"/>
        <v/>
      </c>
      <c r="J260" s="232"/>
      <c r="K260" s="190" t="str">
        <f t="shared" si="27"/>
        <v/>
      </c>
    </row>
    <row r="261" spans="1:11">
      <c r="A261" s="177">
        <v>236</v>
      </c>
      <c r="C261" s="237" t="str">
        <f t="shared" si="21"/>
        <v/>
      </c>
      <c r="D261" s="238" t="str">
        <f t="shared" si="22"/>
        <v/>
      </c>
      <c r="E261" s="239" t="str">
        <f t="shared" si="23"/>
        <v/>
      </c>
      <c r="F261" s="241" t="str">
        <f t="shared" si="24"/>
        <v/>
      </c>
      <c r="G261" s="239" t="str">
        <f t="shared" si="25"/>
        <v/>
      </c>
      <c r="H261" s="240" t="str">
        <f t="shared" si="26"/>
        <v/>
      </c>
      <c r="J261" s="232"/>
      <c r="K261" s="190" t="str">
        <f t="shared" si="27"/>
        <v/>
      </c>
    </row>
    <row r="262" spans="1:11">
      <c r="A262" s="177">
        <v>237</v>
      </c>
      <c r="C262" s="237" t="str">
        <f t="shared" si="21"/>
        <v/>
      </c>
      <c r="D262" s="238" t="str">
        <f t="shared" si="22"/>
        <v/>
      </c>
      <c r="E262" s="239" t="str">
        <f t="shared" si="23"/>
        <v/>
      </c>
      <c r="F262" s="241" t="str">
        <f t="shared" si="24"/>
        <v/>
      </c>
      <c r="G262" s="239" t="str">
        <f t="shared" si="25"/>
        <v/>
      </c>
      <c r="H262" s="240" t="str">
        <f t="shared" si="26"/>
        <v/>
      </c>
      <c r="J262" s="232"/>
      <c r="K262" s="190" t="str">
        <f t="shared" si="27"/>
        <v/>
      </c>
    </row>
    <row r="263" spans="1:11">
      <c r="A263" s="177">
        <v>238</v>
      </c>
      <c r="C263" s="237" t="str">
        <f t="shared" si="21"/>
        <v/>
      </c>
      <c r="D263" s="238" t="str">
        <f t="shared" si="22"/>
        <v/>
      </c>
      <c r="E263" s="239" t="str">
        <f t="shared" si="23"/>
        <v/>
      </c>
      <c r="F263" s="241" t="str">
        <f t="shared" si="24"/>
        <v/>
      </c>
      <c r="G263" s="239" t="str">
        <f t="shared" si="25"/>
        <v/>
      </c>
      <c r="H263" s="240" t="str">
        <f t="shared" si="26"/>
        <v/>
      </c>
      <c r="J263" s="232"/>
      <c r="K263" s="190" t="str">
        <f t="shared" si="27"/>
        <v/>
      </c>
    </row>
    <row r="264" spans="1:11">
      <c r="A264" s="177">
        <v>239</v>
      </c>
      <c r="C264" s="237" t="str">
        <f t="shared" si="21"/>
        <v/>
      </c>
      <c r="D264" s="238" t="str">
        <f t="shared" si="22"/>
        <v/>
      </c>
      <c r="E264" s="239" t="str">
        <f t="shared" si="23"/>
        <v/>
      </c>
      <c r="F264" s="241" t="str">
        <f t="shared" si="24"/>
        <v/>
      </c>
      <c r="G264" s="239" t="str">
        <f t="shared" si="25"/>
        <v/>
      </c>
      <c r="H264" s="240" t="str">
        <f t="shared" si="26"/>
        <v/>
      </c>
      <c r="J264" s="232"/>
      <c r="K264" s="190" t="str">
        <f t="shared" si="27"/>
        <v/>
      </c>
    </row>
    <row r="265" spans="1:11">
      <c r="A265" s="177">
        <v>240</v>
      </c>
      <c r="C265" s="237" t="str">
        <f t="shared" si="21"/>
        <v/>
      </c>
      <c r="D265" s="238" t="str">
        <f t="shared" si="22"/>
        <v/>
      </c>
      <c r="E265" s="239" t="str">
        <f t="shared" si="23"/>
        <v/>
      </c>
      <c r="F265" s="241" t="str">
        <f t="shared" si="24"/>
        <v/>
      </c>
      <c r="G265" s="239" t="str">
        <f t="shared" si="25"/>
        <v/>
      </c>
      <c r="H265" s="240" t="str">
        <f t="shared" si="26"/>
        <v/>
      </c>
      <c r="J265" s="232"/>
      <c r="K265" s="190" t="str">
        <f t="shared" si="27"/>
        <v/>
      </c>
    </row>
    <row r="266" spans="1:11">
      <c r="A266" s="177">
        <v>241</v>
      </c>
      <c r="C266" s="237" t="str">
        <f t="shared" si="21"/>
        <v/>
      </c>
      <c r="D266" s="238" t="str">
        <f t="shared" si="22"/>
        <v/>
      </c>
      <c r="E266" s="239" t="str">
        <f t="shared" si="23"/>
        <v/>
      </c>
      <c r="F266" s="241" t="str">
        <f t="shared" si="24"/>
        <v/>
      </c>
      <c r="G266" s="239" t="str">
        <f t="shared" si="25"/>
        <v/>
      </c>
      <c r="H266" s="240" t="str">
        <f t="shared" si="26"/>
        <v/>
      </c>
      <c r="J266" s="232"/>
      <c r="K266" s="190" t="str">
        <f t="shared" si="27"/>
        <v/>
      </c>
    </row>
    <row r="267" spans="1:11">
      <c r="A267" s="177">
        <v>242</v>
      </c>
      <c r="C267" s="237" t="str">
        <f t="shared" si="21"/>
        <v/>
      </c>
      <c r="D267" s="238" t="str">
        <f t="shared" si="22"/>
        <v/>
      </c>
      <c r="E267" s="239" t="str">
        <f t="shared" si="23"/>
        <v/>
      </c>
      <c r="F267" s="241" t="str">
        <f t="shared" si="24"/>
        <v/>
      </c>
      <c r="G267" s="239" t="str">
        <f t="shared" si="25"/>
        <v/>
      </c>
      <c r="H267" s="240" t="str">
        <f t="shared" si="26"/>
        <v/>
      </c>
      <c r="J267" s="232"/>
      <c r="K267" s="190" t="str">
        <f t="shared" si="27"/>
        <v/>
      </c>
    </row>
    <row r="268" spans="1:11">
      <c r="A268" s="177">
        <v>243</v>
      </c>
      <c r="C268" s="237" t="str">
        <f t="shared" si="21"/>
        <v/>
      </c>
      <c r="D268" s="238" t="str">
        <f t="shared" si="22"/>
        <v/>
      </c>
      <c r="E268" s="239" t="str">
        <f t="shared" si="23"/>
        <v/>
      </c>
      <c r="F268" s="241" t="str">
        <f t="shared" si="24"/>
        <v/>
      </c>
      <c r="G268" s="239" t="str">
        <f t="shared" si="25"/>
        <v/>
      </c>
      <c r="H268" s="240" t="str">
        <f t="shared" si="26"/>
        <v/>
      </c>
      <c r="J268" s="232"/>
      <c r="K268" s="190" t="str">
        <f t="shared" si="27"/>
        <v/>
      </c>
    </row>
    <row r="269" spans="1:11">
      <c r="A269" s="177">
        <v>244</v>
      </c>
      <c r="C269" s="237" t="str">
        <f t="shared" si="21"/>
        <v/>
      </c>
      <c r="D269" s="238" t="str">
        <f t="shared" si="22"/>
        <v/>
      </c>
      <c r="E269" s="239" t="str">
        <f t="shared" si="23"/>
        <v/>
      </c>
      <c r="F269" s="241" t="str">
        <f t="shared" si="24"/>
        <v/>
      </c>
      <c r="G269" s="239" t="str">
        <f t="shared" si="25"/>
        <v/>
      </c>
      <c r="H269" s="240" t="str">
        <f t="shared" si="26"/>
        <v/>
      </c>
      <c r="J269" s="232"/>
      <c r="K269" s="190" t="str">
        <f t="shared" si="27"/>
        <v/>
      </c>
    </row>
    <row r="270" spans="1:11">
      <c r="A270" s="177">
        <v>245</v>
      </c>
      <c r="C270" s="237" t="str">
        <f t="shared" si="21"/>
        <v/>
      </c>
      <c r="D270" s="238" t="str">
        <f t="shared" si="22"/>
        <v/>
      </c>
      <c r="E270" s="239" t="str">
        <f t="shared" si="23"/>
        <v/>
      </c>
      <c r="F270" s="241" t="str">
        <f t="shared" si="24"/>
        <v/>
      </c>
      <c r="G270" s="239" t="str">
        <f t="shared" si="25"/>
        <v/>
      </c>
      <c r="H270" s="240" t="str">
        <f t="shared" si="26"/>
        <v/>
      </c>
      <c r="J270" s="232"/>
      <c r="K270" s="190" t="str">
        <f t="shared" si="27"/>
        <v/>
      </c>
    </row>
    <row r="271" spans="1:11">
      <c r="A271" s="177">
        <v>246</v>
      </c>
      <c r="C271" s="237" t="str">
        <f t="shared" si="21"/>
        <v/>
      </c>
      <c r="D271" s="238" t="str">
        <f t="shared" si="22"/>
        <v/>
      </c>
      <c r="E271" s="239" t="str">
        <f t="shared" si="23"/>
        <v/>
      </c>
      <c r="F271" s="241" t="str">
        <f t="shared" si="24"/>
        <v/>
      </c>
      <c r="G271" s="239" t="str">
        <f t="shared" si="25"/>
        <v/>
      </c>
      <c r="H271" s="240" t="str">
        <f t="shared" si="26"/>
        <v/>
      </c>
      <c r="J271" s="232"/>
      <c r="K271" s="190" t="str">
        <f t="shared" si="27"/>
        <v/>
      </c>
    </row>
    <row r="272" spans="1:11">
      <c r="A272" s="177">
        <v>247</v>
      </c>
      <c r="C272" s="237" t="str">
        <f t="shared" si="21"/>
        <v/>
      </c>
      <c r="D272" s="238" t="str">
        <f t="shared" si="22"/>
        <v/>
      </c>
      <c r="E272" s="239" t="str">
        <f t="shared" si="23"/>
        <v/>
      </c>
      <c r="F272" s="241" t="str">
        <f t="shared" si="24"/>
        <v/>
      </c>
      <c r="G272" s="239" t="str">
        <f t="shared" si="25"/>
        <v/>
      </c>
      <c r="H272" s="240" t="str">
        <f t="shared" si="26"/>
        <v/>
      </c>
      <c r="J272" s="232"/>
      <c r="K272" s="190" t="str">
        <f t="shared" si="27"/>
        <v/>
      </c>
    </row>
    <row r="273" spans="1:11">
      <c r="A273" s="177">
        <v>248</v>
      </c>
      <c r="C273" s="237" t="str">
        <f t="shared" si="21"/>
        <v/>
      </c>
      <c r="D273" s="238" t="str">
        <f t="shared" si="22"/>
        <v/>
      </c>
      <c r="E273" s="239" t="str">
        <f t="shared" si="23"/>
        <v/>
      </c>
      <c r="F273" s="241" t="str">
        <f t="shared" si="24"/>
        <v/>
      </c>
      <c r="G273" s="239" t="str">
        <f t="shared" si="25"/>
        <v/>
      </c>
      <c r="H273" s="240" t="str">
        <f t="shared" si="26"/>
        <v/>
      </c>
      <c r="J273" s="232"/>
      <c r="K273" s="190" t="str">
        <f t="shared" si="27"/>
        <v/>
      </c>
    </row>
    <row r="274" spans="1:11">
      <c r="A274" s="177">
        <v>249</v>
      </c>
      <c r="C274" s="237" t="str">
        <f t="shared" si="21"/>
        <v/>
      </c>
      <c r="D274" s="238" t="str">
        <f t="shared" si="22"/>
        <v/>
      </c>
      <c r="E274" s="239" t="str">
        <f t="shared" si="23"/>
        <v/>
      </c>
      <c r="F274" s="241" t="str">
        <f t="shared" si="24"/>
        <v/>
      </c>
      <c r="G274" s="239" t="str">
        <f t="shared" si="25"/>
        <v/>
      </c>
      <c r="H274" s="240" t="str">
        <f t="shared" si="26"/>
        <v/>
      </c>
      <c r="J274" s="232"/>
      <c r="K274" s="190" t="str">
        <f t="shared" si="27"/>
        <v/>
      </c>
    </row>
    <row r="275" spans="1:11">
      <c r="A275" s="177">
        <v>250</v>
      </c>
      <c r="C275" s="237" t="str">
        <f t="shared" si="21"/>
        <v/>
      </c>
      <c r="D275" s="238" t="str">
        <f t="shared" si="22"/>
        <v/>
      </c>
      <c r="E275" s="239" t="str">
        <f t="shared" si="23"/>
        <v/>
      </c>
      <c r="F275" s="241" t="str">
        <f t="shared" si="24"/>
        <v/>
      </c>
      <c r="G275" s="239" t="str">
        <f t="shared" si="25"/>
        <v/>
      </c>
      <c r="H275" s="240" t="str">
        <f t="shared" si="26"/>
        <v/>
      </c>
      <c r="J275" s="232"/>
      <c r="K275" s="190" t="str">
        <f t="shared" si="27"/>
        <v/>
      </c>
    </row>
    <row r="276" spans="1:11">
      <c r="A276" s="177">
        <v>251</v>
      </c>
      <c r="C276" s="237" t="str">
        <f t="shared" si="21"/>
        <v/>
      </c>
      <c r="D276" s="238" t="str">
        <f t="shared" si="22"/>
        <v/>
      </c>
      <c r="E276" s="239" t="str">
        <f t="shared" si="23"/>
        <v/>
      </c>
      <c r="F276" s="241" t="str">
        <f t="shared" si="24"/>
        <v/>
      </c>
      <c r="G276" s="239" t="str">
        <f t="shared" si="25"/>
        <v/>
      </c>
      <c r="H276" s="240" t="str">
        <f t="shared" si="26"/>
        <v/>
      </c>
      <c r="J276" s="232"/>
      <c r="K276" s="190" t="str">
        <f t="shared" si="27"/>
        <v/>
      </c>
    </row>
    <row r="277" spans="1:11">
      <c r="A277" s="177">
        <v>252</v>
      </c>
      <c r="C277" s="237" t="str">
        <f t="shared" si="21"/>
        <v/>
      </c>
      <c r="D277" s="238" t="str">
        <f t="shared" si="22"/>
        <v/>
      </c>
      <c r="E277" s="239" t="str">
        <f t="shared" si="23"/>
        <v/>
      </c>
      <c r="F277" s="241" t="str">
        <f t="shared" si="24"/>
        <v/>
      </c>
      <c r="G277" s="239" t="str">
        <f t="shared" si="25"/>
        <v/>
      </c>
      <c r="H277" s="240" t="str">
        <f t="shared" si="26"/>
        <v/>
      </c>
      <c r="K277" s="190" t="str">
        <f t="shared" si="27"/>
        <v/>
      </c>
    </row>
    <row r="278" spans="1:11">
      <c r="A278" s="177">
        <v>253</v>
      </c>
      <c r="C278" s="237" t="str">
        <f t="shared" si="21"/>
        <v/>
      </c>
      <c r="D278" s="238" t="str">
        <f t="shared" si="22"/>
        <v/>
      </c>
      <c r="E278" s="239" t="str">
        <f t="shared" si="23"/>
        <v/>
      </c>
      <c r="F278" s="241" t="str">
        <f t="shared" si="24"/>
        <v/>
      </c>
      <c r="G278" s="239" t="str">
        <f t="shared" si="25"/>
        <v/>
      </c>
      <c r="H278" s="240" t="str">
        <f t="shared" si="26"/>
        <v/>
      </c>
      <c r="K278" s="190" t="str">
        <f t="shared" si="27"/>
        <v/>
      </c>
    </row>
    <row r="279" spans="1:11">
      <c r="A279" s="177">
        <v>254</v>
      </c>
      <c r="C279" s="237" t="str">
        <f t="shared" si="21"/>
        <v/>
      </c>
      <c r="D279" s="238" t="str">
        <f t="shared" si="22"/>
        <v/>
      </c>
      <c r="E279" s="239" t="str">
        <f t="shared" si="23"/>
        <v/>
      </c>
      <c r="F279" s="241" t="str">
        <f t="shared" si="24"/>
        <v/>
      </c>
      <c r="G279" s="239" t="str">
        <f t="shared" si="25"/>
        <v/>
      </c>
      <c r="H279" s="240" t="str">
        <f t="shared" si="26"/>
        <v/>
      </c>
      <c r="K279" s="190" t="str">
        <f t="shared" si="27"/>
        <v/>
      </c>
    </row>
    <row r="280" spans="1:11">
      <c r="A280" s="177">
        <v>255</v>
      </c>
      <c r="C280" s="237" t="str">
        <f t="shared" si="21"/>
        <v/>
      </c>
      <c r="D280" s="238" t="str">
        <f t="shared" si="22"/>
        <v/>
      </c>
      <c r="E280" s="239" t="str">
        <f t="shared" si="23"/>
        <v/>
      </c>
      <c r="F280" s="241" t="str">
        <f t="shared" si="24"/>
        <v/>
      </c>
      <c r="G280" s="239" t="str">
        <f t="shared" si="25"/>
        <v/>
      </c>
      <c r="H280" s="240" t="str">
        <f t="shared" si="26"/>
        <v/>
      </c>
      <c r="K280" s="190" t="str">
        <f t="shared" si="27"/>
        <v/>
      </c>
    </row>
    <row r="281" spans="1:11">
      <c r="A281" s="177">
        <v>256</v>
      </c>
      <c r="C281" s="237" t="str">
        <f t="shared" ref="C281:C344" si="28">IF(E$11*E$15&lt;A281,"",A281)</f>
        <v/>
      </c>
      <c r="D281" s="238" t="str">
        <f t="shared" si="22"/>
        <v/>
      </c>
      <c r="E281" s="239" t="str">
        <f t="shared" si="23"/>
        <v/>
      </c>
      <c r="F281" s="241" t="str">
        <f t="shared" si="24"/>
        <v/>
      </c>
      <c r="G281" s="239" t="str">
        <f t="shared" si="25"/>
        <v/>
      </c>
      <c r="H281" s="240" t="str">
        <f t="shared" si="26"/>
        <v/>
      </c>
      <c r="K281" s="190" t="str">
        <f t="shared" si="27"/>
        <v/>
      </c>
    </row>
    <row r="282" spans="1:11">
      <c r="A282" s="177">
        <v>257</v>
      </c>
      <c r="C282" s="237" t="str">
        <f t="shared" si="28"/>
        <v/>
      </c>
      <c r="D282" s="238" t="str">
        <f t="shared" ref="D282:D345" si="29">IF(C282&lt;&gt;"",IF(E$17=1,(H$25*E$13/E$15)/(1-(1+(E$13/E$15))^(-E$11*E$15)),IF(OR(E$17=2,E$17=3),E282+F282,"")),"")</f>
        <v/>
      </c>
      <c r="E282" s="239" t="str">
        <f t="shared" ref="E282:E345" si="30">IF(C282&lt;&gt;"",H281*E$13/E$15,"")</f>
        <v/>
      </c>
      <c r="F282" s="241" t="str">
        <f t="shared" ref="F282:F345" si="31">IF(C282&lt;&gt;"",IF(E$17=1,D282-E282,IF(E$17=2,H$25/(E$11*E$15),IF(E$17=3,IF(E$11*E$15=C282,H$25,0),""))),"")</f>
        <v/>
      </c>
      <c r="G282" s="239" t="str">
        <f t="shared" ref="G282:G345" si="32">IF(C282&lt;&gt;"",G281+F282,"")</f>
        <v/>
      </c>
      <c r="H282" s="240" t="str">
        <f t="shared" ref="H282:H345" si="33">IF(C282&lt;&gt;"",H281-F282,"")</f>
        <v/>
      </c>
      <c r="K282" s="190" t="str">
        <f t="shared" ref="K282:K345" si="34">+D282</f>
        <v/>
      </c>
    </row>
    <row r="283" spans="1:11">
      <c r="A283" s="177">
        <v>258</v>
      </c>
      <c r="C283" s="237" t="str">
        <f t="shared" si="28"/>
        <v/>
      </c>
      <c r="D283" s="238" t="str">
        <f t="shared" si="29"/>
        <v/>
      </c>
      <c r="E283" s="239" t="str">
        <f t="shared" si="30"/>
        <v/>
      </c>
      <c r="F283" s="241" t="str">
        <f t="shared" si="31"/>
        <v/>
      </c>
      <c r="G283" s="239" t="str">
        <f t="shared" si="32"/>
        <v/>
      </c>
      <c r="H283" s="240" t="str">
        <f t="shared" si="33"/>
        <v/>
      </c>
      <c r="K283" s="190" t="str">
        <f t="shared" si="34"/>
        <v/>
      </c>
    </row>
    <row r="284" spans="1:11">
      <c r="A284" s="177">
        <v>259</v>
      </c>
      <c r="C284" s="237" t="str">
        <f t="shared" si="28"/>
        <v/>
      </c>
      <c r="D284" s="238" t="str">
        <f t="shared" si="29"/>
        <v/>
      </c>
      <c r="E284" s="239" t="str">
        <f t="shared" si="30"/>
        <v/>
      </c>
      <c r="F284" s="241" t="str">
        <f t="shared" si="31"/>
        <v/>
      </c>
      <c r="G284" s="239" t="str">
        <f t="shared" si="32"/>
        <v/>
      </c>
      <c r="H284" s="240" t="str">
        <f t="shared" si="33"/>
        <v/>
      </c>
      <c r="K284" s="190" t="str">
        <f t="shared" si="34"/>
        <v/>
      </c>
    </row>
    <row r="285" spans="1:11">
      <c r="A285" s="177">
        <v>260</v>
      </c>
      <c r="C285" s="237" t="str">
        <f t="shared" si="28"/>
        <v/>
      </c>
      <c r="D285" s="238" t="str">
        <f t="shared" si="29"/>
        <v/>
      </c>
      <c r="E285" s="239" t="str">
        <f t="shared" si="30"/>
        <v/>
      </c>
      <c r="F285" s="241" t="str">
        <f t="shared" si="31"/>
        <v/>
      </c>
      <c r="G285" s="239" t="str">
        <f t="shared" si="32"/>
        <v/>
      </c>
      <c r="H285" s="240" t="str">
        <f t="shared" si="33"/>
        <v/>
      </c>
      <c r="K285" s="190" t="str">
        <f t="shared" si="34"/>
        <v/>
      </c>
    </row>
    <row r="286" spans="1:11">
      <c r="A286" s="177">
        <v>261</v>
      </c>
      <c r="C286" s="237" t="str">
        <f t="shared" si="28"/>
        <v/>
      </c>
      <c r="D286" s="238" t="str">
        <f t="shared" si="29"/>
        <v/>
      </c>
      <c r="E286" s="239" t="str">
        <f t="shared" si="30"/>
        <v/>
      </c>
      <c r="F286" s="241" t="str">
        <f t="shared" si="31"/>
        <v/>
      </c>
      <c r="G286" s="239" t="str">
        <f t="shared" si="32"/>
        <v/>
      </c>
      <c r="H286" s="240" t="str">
        <f t="shared" si="33"/>
        <v/>
      </c>
      <c r="K286" s="190" t="str">
        <f t="shared" si="34"/>
        <v/>
      </c>
    </row>
    <row r="287" spans="1:11">
      <c r="A287" s="177">
        <v>262</v>
      </c>
      <c r="C287" s="237" t="str">
        <f t="shared" si="28"/>
        <v/>
      </c>
      <c r="D287" s="238" t="str">
        <f t="shared" si="29"/>
        <v/>
      </c>
      <c r="E287" s="239" t="str">
        <f t="shared" si="30"/>
        <v/>
      </c>
      <c r="F287" s="241" t="str">
        <f t="shared" si="31"/>
        <v/>
      </c>
      <c r="G287" s="239" t="str">
        <f t="shared" si="32"/>
        <v/>
      </c>
      <c r="H287" s="240" t="str">
        <f t="shared" si="33"/>
        <v/>
      </c>
      <c r="K287" s="190" t="str">
        <f t="shared" si="34"/>
        <v/>
      </c>
    </row>
    <row r="288" spans="1:11">
      <c r="A288" s="177">
        <v>263</v>
      </c>
      <c r="C288" s="237" t="str">
        <f t="shared" si="28"/>
        <v/>
      </c>
      <c r="D288" s="238" t="str">
        <f t="shared" si="29"/>
        <v/>
      </c>
      <c r="E288" s="239" t="str">
        <f t="shared" si="30"/>
        <v/>
      </c>
      <c r="F288" s="241" t="str">
        <f t="shared" si="31"/>
        <v/>
      </c>
      <c r="G288" s="239" t="str">
        <f t="shared" si="32"/>
        <v/>
      </c>
      <c r="H288" s="240" t="str">
        <f t="shared" si="33"/>
        <v/>
      </c>
      <c r="K288" s="190" t="str">
        <f t="shared" si="34"/>
        <v/>
      </c>
    </row>
    <row r="289" spans="1:11">
      <c r="A289" s="177">
        <v>264</v>
      </c>
      <c r="C289" s="237" t="str">
        <f t="shared" si="28"/>
        <v/>
      </c>
      <c r="D289" s="238" t="str">
        <f t="shared" si="29"/>
        <v/>
      </c>
      <c r="E289" s="239" t="str">
        <f t="shared" si="30"/>
        <v/>
      </c>
      <c r="F289" s="241" t="str">
        <f t="shared" si="31"/>
        <v/>
      </c>
      <c r="G289" s="239" t="str">
        <f t="shared" si="32"/>
        <v/>
      </c>
      <c r="H289" s="240" t="str">
        <f t="shared" si="33"/>
        <v/>
      </c>
      <c r="K289" s="190" t="str">
        <f t="shared" si="34"/>
        <v/>
      </c>
    </row>
    <row r="290" spans="1:11">
      <c r="A290" s="177">
        <v>265</v>
      </c>
      <c r="C290" s="237" t="str">
        <f t="shared" si="28"/>
        <v/>
      </c>
      <c r="D290" s="238" t="str">
        <f t="shared" si="29"/>
        <v/>
      </c>
      <c r="E290" s="239" t="str">
        <f t="shared" si="30"/>
        <v/>
      </c>
      <c r="F290" s="241" t="str">
        <f t="shared" si="31"/>
        <v/>
      </c>
      <c r="G290" s="239" t="str">
        <f t="shared" si="32"/>
        <v/>
      </c>
      <c r="H290" s="240" t="str">
        <f t="shared" si="33"/>
        <v/>
      </c>
      <c r="K290" s="190" t="str">
        <f t="shared" si="34"/>
        <v/>
      </c>
    </row>
    <row r="291" spans="1:11">
      <c r="A291" s="177">
        <v>266</v>
      </c>
      <c r="C291" s="237" t="str">
        <f t="shared" si="28"/>
        <v/>
      </c>
      <c r="D291" s="238" t="str">
        <f t="shared" si="29"/>
        <v/>
      </c>
      <c r="E291" s="239" t="str">
        <f t="shared" si="30"/>
        <v/>
      </c>
      <c r="F291" s="241" t="str">
        <f t="shared" si="31"/>
        <v/>
      </c>
      <c r="G291" s="239" t="str">
        <f t="shared" si="32"/>
        <v/>
      </c>
      <c r="H291" s="240" t="str">
        <f t="shared" si="33"/>
        <v/>
      </c>
      <c r="K291" s="190" t="str">
        <f t="shared" si="34"/>
        <v/>
      </c>
    </row>
    <row r="292" spans="1:11">
      <c r="A292" s="177">
        <v>267</v>
      </c>
      <c r="C292" s="237" t="str">
        <f t="shared" si="28"/>
        <v/>
      </c>
      <c r="D292" s="238" t="str">
        <f t="shared" si="29"/>
        <v/>
      </c>
      <c r="E292" s="239" t="str">
        <f t="shared" si="30"/>
        <v/>
      </c>
      <c r="F292" s="241" t="str">
        <f t="shared" si="31"/>
        <v/>
      </c>
      <c r="G292" s="239" t="str">
        <f t="shared" si="32"/>
        <v/>
      </c>
      <c r="H292" s="240" t="str">
        <f t="shared" si="33"/>
        <v/>
      </c>
      <c r="K292" s="190" t="str">
        <f t="shared" si="34"/>
        <v/>
      </c>
    </row>
    <row r="293" spans="1:11">
      <c r="A293" s="177">
        <v>268</v>
      </c>
      <c r="C293" s="237" t="str">
        <f t="shared" si="28"/>
        <v/>
      </c>
      <c r="D293" s="238" t="str">
        <f t="shared" si="29"/>
        <v/>
      </c>
      <c r="E293" s="239" t="str">
        <f t="shared" si="30"/>
        <v/>
      </c>
      <c r="F293" s="241" t="str">
        <f t="shared" si="31"/>
        <v/>
      </c>
      <c r="G293" s="239" t="str">
        <f t="shared" si="32"/>
        <v/>
      </c>
      <c r="H293" s="240" t="str">
        <f t="shared" si="33"/>
        <v/>
      </c>
      <c r="K293" s="190" t="str">
        <f t="shared" si="34"/>
        <v/>
      </c>
    </row>
    <row r="294" spans="1:11">
      <c r="A294" s="177">
        <v>269</v>
      </c>
      <c r="C294" s="237" t="str">
        <f t="shared" si="28"/>
        <v/>
      </c>
      <c r="D294" s="238" t="str">
        <f t="shared" si="29"/>
        <v/>
      </c>
      <c r="E294" s="239" t="str">
        <f t="shared" si="30"/>
        <v/>
      </c>
      <c r="F294" s="241" t="str">
        <f t="shared" si="31"/>
        <v/>
      </c>
      <c r="G294" s="239" t="str">
        <f t="shared" si="32"/>
        <v/>
      </c>
      <c r="H294" s="240" t="str">
        <f t="shared" si="33"/>
        <v/>
      </c>
      <c r="K294" s="190" t="str">
        <f t="shared" si="34"/>
        <v/>
      </c>
    </row>
    <row r="295" spans="1:11">
      <c r="A295" s="177">
        <v>270</v>
      </c>
      <c r="C295" s="237" t="str">
        <f t="shared" si="28"/>
        <v/>
      </c>
      <c r="D295" s="238" t="str">
        <f t="shared" si="29"/>
        <v/>
      </c>
      <c r="E295" s="239" t="str">
        <f t="shared" si="30"/>
        <v/>
      </c>
      <c r="F295" s="241" t="str">
        <f t="shared" si="31"/>
        <v/>
      </c>
      <c r="G295" s="239" t="str">
        <f t="shared" si="32"/>
        <v/>
      </c>
      <c r="H295" s="240" t="str">
        <f t="shared" si="33"/>
        <v/>
      </c>
      <c r="K295" s="190" t="str">
        <f t="shared" si="34"/>
        <v/>
      </c>
    </row>
    <row r="296" spans="1:11">
      <c r="A296" s="177">
        <v>271</v>
      </c>
      <c r="C296" s="237" t="str">
        <f t="shared" si="28"/>
        <v/>
      </c>
      <c r="D296" s="238" t="str">
        <f t="shared" si="29"/>
        <v/>
      </c>
      <c r="E296" s="239" t="str">
        <f t="shared" si="30"/>
        <v/>
      </c>
      <c r="F296" s="241" t="str">
        <f t="shared" si="31"/>
        <v/>
      </c>
      <c r="G296" s="239" t="str">
        <f t="shared" si="32"/>
        <v/>
      </c>
      <c r="H296" s="240" t="str">
        <f t="shared" si="33"/>
        <v/>
      </c>
      <c r="K296" s="190" t="str">
        <f t="shared" si="34"/>
        <v/>
      </c>
    </row>
    <row r="297" spans="1:11">
      <c r="A297" s="177">
        <v>272</v>
      </c>
      <c r="C297" s="237" t="str">
        <f t="shared" si="28"/>
        <v/>
      </c>
      <c r="D297" s="238" t="str">
        <f t="shared" si="29"/>
        <v/>
      </c>
      <c r="E297" s="239" t="str">
        <f t="shared" si="30"/>
        <v/>
      </c>
      <c r="F297" s="241" t="str">
        <f t="shared" si="31"/>
        <v/>
      </c>
      <c r="G297" s="239" t="str">
        <f t="shared" si="32"/>
        <v/>
      </c>
      <c r="H297" s="240" t="str">
        <f t="shared" si="33"/>
        <v/>
      </c>
      <c r="K297" s="190" t="str">
        <f t="shared" si="34"/>
        <v/>
      </c>
    </row>
    <row r="298" spans="1:11">
      <c r="A298" s="177">
        <v>273</v>
      </c>
      <c r="C298" s="237" t="str">
        <f t="shared" si="28"/>
        <v/>
      </c>
      <c r="D298" s="238" t="str">
        <f t="shared" si="29"/>
        <v/>
      </c>
      <c r="E298" s="239" t="str">
        <f t="shared" si="30"/>
        <v/>
      </c>
      <c r="F298" s="241" t="str">
        <f t="shared" si="31"/>
        <v/>
      </c>
      <c r="G298" s="239" t="str">
        <f t="shared" si="32"/>
        <v/>
      </c>
      <c r="H298" s="240" t="str">
        <f t="shared" si="33"/>
        <v/>
      </c>
      <c r="K298" s="190" t="str">
        <f t="shared" si="34"/>
        <v/>
      </c>
    </row>
    <row r="299" spans="1:11">
      <c r="A299" s="177">
        <v>274</v>
      </c>
      <c r="C299" s="237" t="str">
        <f t="shared" si="28"/>
        <v/>
      </c>
      <c r="D299" s="238" t="str">
        <f t="shared" si="29"/>
        <v/>
      </c>
      <c r="E299" s="239" t="str">
        <f t="shared" si="30"/>
        <v/>
      </c>
      <c r="F299" s="241" t="str">
        <f t="shared" si="31"/>
        <v/>
      </c>
      <c r="G299" s="239" t="str">
        <f t="shared" si="32"/>
        <v/>
      </c>
      <c r="H299" s="240" t="str">
        <f t="shared" si="33"/>
        <v/>
      </c>
      <c r="K299" s="190" t="str">
        <f t="shared" si="34"/>
        <v/>
      </c>
    </row>
    <row r="300" spans="1:11">
      <c r="A300" s="177">
        <v>275</v>
      </c>
      <c r="C300" s="237" t="str">
        <f t="shared" si="28"/>
        <v/>
      </c>
      <c r="D300" s="238" t="str">
        <f t="shared" si="29"/>
        <v/>
      </c>
      <c r="E300" s="239" t="str">
        <f t="shared" si="30"/>
        <v/>
      </c>
      <c r="F300" s="241" t="str">
        <f t="shared" si="31"/>
        <v/>
      </c>
      <c r="G300" s="239" t="str">
        <f t="shared" si="32"/>
        <v/>
      </c>
      <c r="H300" s="240" t="str">
        <f t="shared" si="33"/>
        <v/>
      </c>
      <c r="K300" s="190" t="str">
        <f t="shared" si="34"/>
        <v/>
      </c>
    </row>
    <row r="301" spans="1:11">
      <c r="A301" s="177">
        <v>276</v>
      </c>
      <c r="C301" s="237" t="str">
        <f t="shared" si="28"/>
        <v/>
      </c>
      <c r="D301" s="238" t="str">
        <f t="shared" si="29"/>
        <v/>
      </c>
      <c r="E301" s="239" t="str">
        <f t="shared" si="30"/>
        <v/>
      </c>
      <c r="F301" s="241" t="str">
        <f t="shared" si="31"/>
        <v/>
      </c>
      <c r="G301" s="239" t="str">
        <f t="shared" si="32"/>
        <v/>
      </c>
      <c r="H301" s="240" t="str">
        <f t="shared" si="33"/>
        <v/>
      </c>
      <c r="K301" s="190" t="str">
        <f t="shared" si="34"/>
        <v/>
      </c>
    </row>
    <row r="302" spans="1:11">
      <c r="A302" s="177">
        <v>277</v>
      </c>
      <c r="C302" s="237" t="str">
        <f t="shared" si="28"/>
        <v/>
      </c>
      <c r="D302" s="238" t="str">
        <f t="shared" si="29"/>
        <v/>
      </c>
      <c r="E302" s="239" t="str">
        <f t="shared" si="30"/>
        <v/>
      </c>
      <c r="F302" s="241" t="str">
        <f t="shared" si="31"/>
        <v/>
      </c>
      <c r="G302" s="239" t="str">
        <f t="shared" si="32"/>
        <v/>
      </c>
      <c r="H302" s="240" t="str">
        <f t="shared" si="33"/>
        <v/>
      </c>
      <c r="K302" s="190" t="str">
        <f t="shared" si="34"/>
        <v/>
      </c>
    </row>
    <row r="303" spans="1:11">
      <c r="A303" s="177">
        <v>278</v>
      </c>
      <c r="C303" s="237" t="str">
        <f t="shared" si="28"/>
        <v/>
      </c>
      <c r="D303" s="238" t="str">
        <f t="shared" si="29"/>
        <v/>
      </c>
      <c r="E303" s="239" t="str">
        <f t="shared" si="30"/>
        <v/>
      </c>
      <c r="F303" s="241" t="str">
        <f t="shared" si="31"/>
        <v/>
      </c>
      <c r="G303" s="239" t="str">
        <f t="shared" si="32"/>
        <v/>
      </c>
      <c r="H303" s="240" t="str">
        <f t="shared" si="33"/>
        <v/>
      </c>
      <c r="K303" s="190" t="str">
        <f t="shared" si="34"/>
        <v/>
      </c>
    </row>
    <row r="304" spans="1:11">
      <c r="A304" s="177">
        <v>279</v>
      </c>
      <c r="C304" s="237" t="str">
        <f t="shared" si="28"/>
        <v/>
      </c>
      <c r="D304" s="238" t="str">
        <f t="shared" si="29"/>
        <v/>
      </c>
      <c r="E304" s="239" t="str">
        <f t="shared" si="30"/>
        <v/>
      </c>
      <c r="F304" s="241" t="str">
        <f t="shared" si="31"/>
        <v/>
      </c>
      <c r="G304" s="239" t="str">
        <f t="shared" si="32"/>
        <v/>
      </c>
      <c r="H304" s="240" t="str">
        <f t="shared" si="33"/>
        <v/>
      </c>
      <c r="K304" s="190" t="str">
        <f t="shared" si="34"/>
        <v/>
      </c>
    </row>
    <row r="305" spans="1:11">
      <c r="A305" s="177">
        <v>280</v>
      </c>
      <c r="C305" s="237" t="str">
        <f t="shared" si="28"/>
        <v/>
      </c>
      <c r="D305" s="238" t="str">
        <f t="shared" si="29"/>
        <v/>
      </c>
      <c r="E305" s="239" t="str">
        <f t="shared" si="30"/>
        <v/>
      </c>
      <c r="F305" s="241" t="str">
        <f t="shared" si="31"/>
        <v/>
      </c>
      <c r="G305" s="239" t="str">
        <f t="shared" si="32"/>
        <v/>
      </c>
      <c r="H305" s="240" t="str">
        <f t="shared" si="33"/>
        <v/>
      </c>
      <c r="K305" s="190" t="str">
        <f t="shared" si="34"/>
        <v/>
      </c>
    </row>
    <row r="306" spans="1:11">
      <c r="A306" s="177">
        <v>281</v>
      </c>
      <c r="C306" s="237" t="str">
        <f t="shared" si="28"/>
        <v/>
      </c>
      <c r="D306" s="238" t="str">
        <f t="shared" si="29"/>
        <v/>
      </c>
      <c r="E306" s="239" t="str">
        <f t="shared" si="30"/>
        <v/>
      </c>
      <c r="F306" s="241" t="str">
        <f t="shared" si="31"/>
        <v/>
      </c>
      <c r="G306" s="239" t="str">
        <f t="shared" si="32"/>
        <v/>
      </c>
      <c r="H306" s="240" t="str">
        <f t="shared" si="33"/>
        <v/>
      </c>
      <c r="K306" s="190" t="str">
        <f t="shared" si="34"/>
        <v/>
      </c>
    </row>
    <row r="307" spans="1:11">
      <c r="A307" s="177">
        <v>282</v>
      </c>
      <c r="C307" s="237" t="str">
        <f t="shared" si="28"/>
        <v/>
      </c>
      <c r="D307" s="238" t="str">
        <f t="shared" si="29"/>
        <v/>
      </c>
      <c r="E307" s="239" t="str">
        <f t="shared" si="30"/>
        <v/>
      </c>
      <c r="F307" s="241" t="str">
        <f t="shared" si="31"/>
        <v/>
      </c>
      <c r="G307" s="239" t="str">
        <f t="shared" si="32"/>
        <v/>
      </c>
      <c r="H307" s="240" t="str">
        <f t="shared" si="33"/>
        <v/>
      </c>
      <c r="K307" s="190" t="str">
        <f t="shared" si="34"/>
        <v/>
      </c>
    </row>
    <row r="308" spans="1:11">
      <c r="A308" s="177">
        <v>283</v>
      </c>
      <c r="C308" s="237" t="str">
        <f t="shared" si="28"/>
        <v/>
      </c>
      <c r="D308" s="238" t="str">
        <f t="shared" si="29"/>
        <v/>
      </c>
      <c r="E308" s="239" t="str">
        <f t="shared" si="30"/>
        <v/>
      </c>
      <c r="F308" s="241" t="str">
        <f t="shared" si="31"/>
        <v/>
      </c>
      <c r="G308" s="239" t="str">
        <f t="shared" si="32"/>
        <v/>
      </c>
      <c r="H308" s="240" t="str">
        <f t="shared" si="33"/>
        <v/>
      </c>
      <c r="K308" s="190" t="str">
        <f t="shared" si="34"/>
        <v/>
      </c>
    </row>
    <row r="309" spans="1:11">
      <c r="A309" s="177">
        <v>284</v>
      </c>
      <c r="C309" s="237" t="str">
        <f t="shared" si="28"/>
        <v/>
      </c>
      <c r="D309" s="238" t="str">
        <f t="shared" si="29"/>
        <v/>
      </c>
      <c r="E309" s="239" t="str">
        <f t="shared" si="30"/>
        <v/>
      </c>
      <c r="F309" s="241" t="str">
        <f t="shared" si="31"/>
        <v/>
      </c>
      <c r="G309" s="239" t="str">
        <f t="shared" si="32"/>
        <v/>
      </c>
      <c r="H309" s="240" t="str">
        <f t="shared" si="33"/>
        <v/>
      </c>
      <c r="K309" s="190" t="str">
        <f t="shared" si="34"/>
        <v/>
      </c>
    </row>
    <row r="310" spans="1:11">
      <c r="A310" s="177">
        <v>285</v>
      </c>
      <c r="C310" s="237" t="str">
        <f t="shared" si="28"/>
        <v/>
      </c>
      <c r="D310" s="238" t="str">
        <f t="shared" si="29"/>
        <v/>
      </c>
      <c r="E310" s="239" t="str">
        <f t="shared" si="30"/>
        <v/>
      </c>
      <c r="F310" s="241" t="str">
        <f t="shared" si="31"/>
        <v/>
      </c>
      <c r="G310" s="239" t="str">
        <f t="shared" si="32"/>
        <v/>
      </c>
      <c r="H310" s="240" t="str">
        <f t="shared" si="33"/>
        <v/>
      </c>
      <c r="K310" s="190" t="str">
        <f t="shared" si="34"/>
        <v/>
      </c>
    </row>
    <row r="311" spans="1:11">
      <c r="A311" s="177">
        <v>286</v>
      </c>
      <c r="C311" s="237" t="str">
        <f t="shared" si="28"/>
        <v/>
      </c>
      <c r="D311" s="238" t="str">
        <f t="shared" si="29"/>
        <v/>
      </c>
      <c r="E311" s="239" t="str">
        <f t="shared" si="30"/>
        <v/>
      </c>
      <c r="F311" s="241" t="str">
        <f t="shared" si="31"/>
        <v/>
      </c>
      <c r="G311" s="239" t="str">
        <f t="shared" si="32"/>
        <v/>
      </c>
      <c r="H311" s="240" t="str">
        <f t="shared" si="33"/>
        <v/>
      </c>
      <c r="K311" s="190" t="str">
        <f t="shared" si="34"/>
        <v/>
      </c>
    </row>
    <row r="312" spans="1:11">
      <c r="A312" s="177">
        <v>287</v>
      </c>
      <c r="C312" s="237" t="str">
        <f t="shared" si="28"/>
        <v/>
      </c>
      <c r="D312" s="238" t="str">
        <f t="shared" si="29"/>
        <v/>
      </c>
      <c r="E312" s="239" t="str">
        <f t="shared" si="30"/>
        <v/>
      </c>
      <c r="F312" s="241" t="str">
        <f t="shared" si="31"/>
        <v/>
      </c>
      <c r="G312" s="239" t="str">
        <f t="shared" si="32"/>
        <v/>
      </c>
      <c r="H312" s="240" t="str">
        <f t="shared" si="33"/>
        <v/>
      </c>
      <c r="K312" s="190" t="str">
        <f t="shared" si="34"/>
        <v/>
      </c>
    </row>
    <row r="313" spans="1:11">
      <c r="A313" s="177">
        <v>288</v>
      </c>
      <c r="C313" s="237" t="str">
        <f t="shared" si="28"/>
        <v/>
      </c>
      <c r="D313" s="238" t="str">
        <f t="shared" si="29"/>
        <v/>
      </c>
      <c r="E313" s="239" t="str">
        <f t="shared" si="30"/>
        <v/>
      </c>
      <c r="F313" s="241" t="str">
        <f t="shared" si="31"/>
        <v/>
      </c>
      <c r="G313" s="239" t="str">
        <f t="shared" si="32"/>
        <v/>
      </c>
      <c r="H313" s="240" t="str">
        <f t="shared" si="33"/>
        <v/>
      </c>
      <c r="K313" s="190" t="str">
        <f t="shared" si="34"/>
        <v/>
      </c>
    </row>
    <row r="314" spans="1:11">
      <c r="A314" s="177">
        <v>289</v>
      </c>
      <c r="C314" s="237" t="str">
        <f t="shared" si="28"/>
        <v/>
      </c>
      <c r="D314" s="238" t="str">
        <f t="shared" si="29"/>
        <v/>
      </c>
      <c r="E314" s="239" t="str">
        <f t="shared" si="30"/>
        <v/>
      </c>
      <c r="F314" s="241" t="str">
        <f t="shared" si="31"/>
        <v/>
      </c>
      <c r="G314" s="239" t="str">
        <f t="shared" si="32"/>
        <v/>
      </c>
      <c r="H314" s="240" t="str">
        <f t="shared" si="33"/>
        <v/>
      </c>
      <c r="K314" s="190" t="str">
        <f t="shared" si="34"/>
        <v/>
      </c>
    </row>
    <row r="315" spans="1:11">
      <c r="A315" s="177">
        <v>290</v>
      </c>
      <c r="C315" s="237" t="str">
        <f t="shared" si="28"/>
        <v/>
      </c>
      <c r="D315" s="238" t="str">
        <f t="shared" si="29"/>
        <v/>
      </c>
      <c r="E315" s="239" t="str">
        <f t="shared" si="30"/>
        <v/>
      </c>
      <c r="F315" s="241" t="str">
        <f t="shared" si="31"/>
        <v/>
      </c>
      <c r="G315" s="239" t="str">
        <f t="shared" si="32"/>
        <v/>
      </c>
      <c r="H315" s="240" t="str">
        <f t="shared" si="33"/>
        <v/>
      </c>
      <c r="K315" s="190" t="str">
        <f t="shared" si="34"/>
        <v/>
      </c>
    </row>
    <row r="316" spans="1:11">
      <c r="A316" s="177">
        <v>291</v>
      </c>
      <c r="C316" s="237" t="str">
        <f t="shared" si="28"/>
        <v/>
      </c>
      <c r="D316" s="238" t="str">
        <f t="shared" si="29"/>
        <v/>
      </c>
      <c r="E316" s="239" t="str">
        <f t="shared" si="30"/>
        <v/>
      </c>
      <c r="F316" s="241" t="str">
        <f t="shared" si="31"/>
        <v/>
      </c>
      <c r="G316" s="239" t="str">
        <f t="shared" si="32"/>
        <v/>
      </c>
      <c r="H316" s="240" t="str">
        <f t="shared" si="33"/>
        <v/>
      </c>
      <c r="K316" s="190" t="str">
        <f t="shared" si="34"/>
        <v/>
      </c>
    </row>
    <row r="317" spans="1:11">
      <c r="A317" s="177">
        <v>292</v>
      </c>
      <c r="C317" s="237" t="str">
        <f t="shared" si="28"/>
        <v/>
      </c>
      <c r="D317" s="238" t="str">
        <f t="shared" si="29"/>
        <v/>
      </c>
      <c r="E317" s="239" t="str">
        <f t="shared" si="30"/>
        <v/>
      </c>
      <c r="F317" s="241" t="str">
        <f t="shared" si="31"/>
        <v/>
      </c>
      <c r="G317" s="239" t="str">
        <f t="shared" si="32"/>
        <v/>
      </c>
      <c r="H317" s="240" t="str">
        <f t="shared" si="33"/>
        <v/>
      </c>
      <c r="K317" s="190" t="str">
        <f t="shared" si="34"/>
        <v/>
      </c>
    </row>
    <row r="318" spans="1:11">
      <c r="A318" s="177">
        <v>293</v>
      </c>
      <c r="C318" s="237" t="str">
        <f t="shared" si="28"/>
        <v/>
      </c>
      <c r="D318" s="238" t="str">
        <f t="shared" si="29"/>
        <v/>
      </c>
      <c r="E318" s="239" t="str">
        <f t="shared" si="30"/>
        <v/>
      </c>
      <c r="F318" s="241" t="str">
        <f t="shared" si="31"/>
        <v/>
      </c>
      <c r="G318" s="239" t="str">
        <f t="shared" si="32"/>
        <v/>
      </c>
      <c r="H318" s="240" t="str">
        <f t="shared" si="33"/>
        <v/>
      </c>
      <c r="K318" s="190" t="str">
        <f t="shared" si="34"/>
        <v/>
      </c>
    </row>
    <row r="319" spans="1:11">
      <c r="A319" s="177">
        <v>294</v>
      </c>
      <c r="C319" s="237" t="str">
        <f t="shared" si="28"/>
        <v/>
      </c>
      <c r="D319" s="238" t="str">
        <f t="shared" si="29"/>
        <v/>
      </c>
      <c r="E319" s="239" t="str">
        <f t="shared" si="30"/>
        <v/>
      </c>
      <c r="F319" s="241" t="str">
        <f t="shared" si="31"/>
        <v/>
      </c>
      <c r="G319" s="239" t="str">
        <f t="shared" si="32"/>
        <v/>
      </c>
      <c r="H319" s="240" t="str">
        <f t="shared" si="33"/>
        <v/>
      </c>
      <c r="K319" s="190" t="str">
        <f t="shared" si="34"/>
        <v/>
      </c>
    </row>
    <row r="320" spans="1:11">
      <c r="A320" s="177">
        <v>295</v>
      </c>
      <c r="C320" s="237" t="str">
        <f t="shared" si="28"/>
        <v/>
      </c>
      <c r="D320" s="238" t="str">
        <f t="shared" si="29"/>
        <v/>
      </c>
      <c r="E320" s="239" t="str">
        <f t="shared" si="30"/>
        <v/>
      </c>
      <c r="F320" s="241" t="str">
        <f t="shared" si="31"/>
        <v/>
      </c>
      <c r="G320" s="239" t="str">
        <f t="shared" si="32"/>
        <v/>
      </c>
      <c r="H320" s="240" t="str">
        <f t="shared" si="33"/>
        <v/>
      </c>
      <c r="K320" s="190" t="str">
        <f t="shared" si="34"/>
        <v/>
      </c>
    </row>
    <row r="321" spans="1:11">
      <c r="A321" s="177">
        <v>296</v>
      </c>
      <c r="C321" s="237" t="str">
        <f t="shared" si="28"/>
        <v/>
      </c>
      <c r="D321" s="238" t="str">
        <f t="shared" si="29"/>
        <v/>
      </c>
      <c r="E321" s="239" t="str">
        <f t="shared" si="30"/>
        <v/>
      </c>
      <c r="F321" s="241" t="str">
        <f t="shared" si="31"/>
        <v/>
      </c>
      <c r="G321" s="239" t="str">
        <f t="shared" si="32"/>
        <v/>
      </c>
      <c r="H321" s="240" t="str">
        <f t="shared" si="33"/>
        <v/>
      </c>
      <c r="K321" s="190" t="str">
        <f t="shared" si="34"/>
        <v/>
      </c>
    </row>
    <row r="322" spans="1:11">
      <c r="A322" s="177">
        <v>297</v>
      </c>
      <c r="C322" s="237" t="str">
        <f t="shared" si="28"/>
        <v/>
      </c>
      <c r="D322" s="238" t="str">
        <f t="shared" si="29"/>
        <v/>
      </c>
      <c r="E322" s="239" t="str">
        <f t="shared" si="30"/>
        <v/>
      </c>
      <c r="F322" s="241" t="str">
        <f t="shared" si="31"/>
        <v/>
      </c>
      <c r="G322" s="239" t="str">
        <f t="shared" si="32"/>
        <v/>
      </c>
      <c r="H322" s="240" t="str">
        <f t="shared" si="33"/>
        <v/>
      </c>
      <c r="K322" s="190" t="str">
        <f t="shared" si="34"/>
        <v/>
      </c>
    </row>
    <row r="323" spans="1:11">
      <c r="A323" s="177">
        <v>298</v>
      </c>
      <c r="C323" s="237" t="str">
        <f t="shared" si="28"/>
        <v/>
      </c>
      <c r="D323" s="238" t="str">
        <f t="shared" si="29"/>
        <v/>
      </c>
      <c r="E323" s="239" t="str">
        <f t="shared" si="30"/>
        <v/>
      </c>
      <c r="F323" s="241" t="str">
        <f t="shared" si="31"/>
        <v/>
      </c>
      <c r="G323" s="239" t="str">
        <f t="shared" si="32"/>
        <v/>
      </c>
      <c r="H323" s="240" t="str">
        <f t="shared" si="33"/>
        <v/>
      </c>
      <c r="K323" s="190" t="str">
        <f t="shared" si="34"/>
        <v/>
      </c>
    </row>
    <row r="324" spans="1:11">
      <c r="A324" s="177">
        <v>299</v>
      </c>
      <c r="C324" s="237" t="str">
        <f t="shared" si="28"/>
        <v/>
      </c>
      <c r="D324" s="238" t="str">
        <f t="shared" si="29"/>
        <v/>
      </c>
      <c r="E324" s="239" t="str">
        <f t="shared" si="30"/>
        <v/>
      </c>
      <c r="F324" s="241" t="str">
        <f t="shared" si="31"/>
        <v/>
      </c>
      <c r="G324" s="239" t="str">
        <f t="shared" si="32"/>
        <v/>
      </c>
      <c r="H324" s="240" t="str">
        <f t="shared" si="33"/>
        <v/>
      </c>
      <c r="K324" s="190" t="str">
        <f t="shared" si="34"/>
        <v/>
      </c>
    </row>
    <row r="325" spans="1:11">
      <c r="A325" s="177">
        <v>300</v>
      </c>
      <c r="C325" s="237" t="str">
        <f t="shared" si="28"/>
        <v/>
      </c>
      <c r="D325" s="238" t="str">
        <f t="shared" si="29"/>
        <v/>
      </c>
      <c r="E325" s="239" t="str">
        <f t="shared" si="30"/>
        <v/>
      </c>
      <c r="F325" s="241" t="str">
        <f t="shared" si="31"/>
        <v/>
      </c>
      <c r="G325" s="239" t="str">
        <f t="shared" si="32"/>
        <v/>
      </c>
      <c r="H325" s="240" t="str">
        <f t="shared" si="33"/>
        <v/>
      </c>
      <c r="K325" s="190" t="str">
        <f t="shared" si="34"/>
        <v/>
      </c>
    </row>
    <row r="326" spans="1:11">
      <c r="A326" s="177">
        <v>301</v>
      </c>
      <c r="C326" s="237" t="str">
        <f t="shared" si="28"/>
        <v/>
      </c>
      <c r="D326" s="238" t="str">
        <f t="shared" si="29"/>
        <v/>
      </c>
      <c r="E326" s="239" t="str">
        <f t="shared" si="30"/>
        <v/>
      </c>
      <c r="F326" s="241" t="str">
        <f t="shared" si="31"/>
        <v/>
      </c>
      <c r="G326" s="239" t="str">
        <f t="shared" si="32"/>
        <v/>
      </c>
      <c r="H326" s="240" t="str">
        <f t="shared" si="33"/>
        <v/>
      </c>
      <c r="K326" s="190" t="str">
        <f t="shared" si="34"/>
        <v/>
      </c>
    </row>
    <row r="327" spans="1:11">
      <c r="A327" s="177">
        <v>302</v>
      </c>
      <c r="C327" s="237" t="str">
        <f t="shared" si="28"/>
        <v/>
      </c>
      <c r="D327" s="238" t="str">
        <f t="shared" si="29"/>
        <v/>
      </c>
      <c r="E327" s="239" t="str">
        <f t="shared" si="30"/>
        <v/>
      </c>
      <c r="F327" s="241" t="str">
        <f t="shared" si="31"/>
        <v/>
      </c>
      <c r="G327" s="239" t="str">
        <f t="shared" si="32"/>
        <v/>
      </c>
      <c r="H327" s="240" t="str">
        <f t="shared" si="33"/>
        <v/>
      </c>
      <c r="K327" s="190" t="str">
        <f t="shared" si="34"/>
        <v/>
      </c>
    </row>
    <row r="328" spans="1:11">
      <c r="A328" s="177">
        <v>303</v>
      </c>
      <c r="C328" s="237" t="str">
        <f t="shared" si="28"/>
        <v/>
      </c>
      <c r="D328" s="238" t="str">
        <f t="shared" si="29"/>
        <v/>
      </c>
      <c r="E328" s="239" t="str">
        <f t="shared" si="30"/>
        <v/>
      </c>
      <c r="F328" s="241" t="str">
        <f t="shared" si="31"/>
        <v/>
      </c>
      <c r="G328" s="239" t="str">
        <f t="shared" si="32"/>
        <v/>
      </c>
      <c r="H328" s="240" t="str">
        <f t="shared" si="33"/>
        <v/>
      </c>
      <c r="K328" s="190" t="str">
        <f t="shared" si="34"/>
        <v/>
      </c>
    </row>
    <row r="329" spans="1:11">
      <c r="A329" s="177">
        <v>304</v>
      </c>
      <c r="C329" s="237" t="str">
        <f t="shared" si="28"/>
        <v/>
      </c>
      <c r="D329" s="238" t="str">
        <f t="shared" si="29"/>
        <v/>
      </c>
      <c r="E329" s="239" t="str">
        <f t="shared" si="30"/>
        <v/>
      </c>
      <c r="F329" s="241" t="str">
        <f t="shared" si="31"/>
        <v/>
      </c>
      <c r="G329" s="239" t="str">
        <f t="shared" si="32"/>
        <v/>
      </c>
      <c r="H329" s="240" t="str">
        <f t="shared" si="33"/>
        <v/>
      </c>
      <c r="K329" s="190" t="str">
        <f t="shared" si="34"/>
        <v/>
      </c>
    </row>
    <row r="330" spans="1:11">
      <c r="A330" s="177">
        <v>305</v>
      </c>
      <c r="C330" s="237" t="str">
        <f t="shared" si="28"/>
        <v/>
      </c>
      <c r="D330" s="238" t="str">
        <f t="shared" si="29"/>
        <v/>
      </c>
      <c r="E330" s="239" t="str">
        <f t="shared" si="30"/>
        <v/>
      </c>
      <c r="F330" s="241" t="str">
        <f t="shared" si="31"/>
        <v/>
      </c>
      <c r="G330" s="239" t="str">
        <f t="shared" si="32"/>
        <v/>
      </c>
      <c r="H330" s="240" t="str">
        <f t="shared" si="33"/>
        <v/>
      </c>
      <c r="K330" s="190" t="str">
        <f t="shared" si="34"/>
        <v/>
      </c>
    </row>
    <row r="331" spans="1:11">
      <c r="A331" s="177">
        <v>306</v>
      </c>
      <c r="C331" s="237" t="str">
        <f t="shared" si="28"/>
        <v/>
      </c>
      <c r="D331" s="238" t="str">
        <f t="shared" si="29"/>
        <v/>
      </c>
      <c r="E331" s="239" t="str">
        <f t="shared" si="30"/>
        <v/>
      </c>
      <c r="F331" s="241" t="str">
        <f t="shared" si="31"/>
        <v/>
      </c>
      <c r="G331" s="239" t="str">
        <f t="shared" si="32"/>
        <v/>
      </c>
      <c r="H331" s="240" t="str">
        <f t="shared" si="33"/>
        <v/>
      </c>
      <c r="K331" s="190" t="str">
        <f t="shared" si="34"/>
        <v/>
      </c>
    </row>
    <row r="332" spans="1:11">
      <c r="A332" s="177">
        <v>307</v>
      </c>
      <c r="C332" s="237" t="str">
        <f t="shared" si="28"/>
        <v/>
      </c>
      <c r="D332" s="238" t="str">
        <f t="shared" si="29"/>
        <v/>
      </c>
      <c r="E332" s="239" t="str">
        <f t="shared" si="30"/>
        <v/>
      </c>
      <c r="F332" s="241" t="str">
        <f t="shared" si="31"/>
        <v/>
      </c>
      <c r="G332" s="239" t="str">
        <f t="shared" si="32"/>
        <v/>
      </c>
      <c r="H332" s="240" t="str">
        <f t="shared" si="33"/>
        <v/>
      </c>
      <c r="K332" s="190" t="str">
        <f t="shared" si="34"/>
        <v/>
      </c>
    </row>
    <row r="333" spans="1:11">
      <c r="A333" s="177">
        <v>308</v>
      </c>
      <c r="C333" s="237" t="str">
        <f t="shared" si="28"/>
        <v/>
      </c>
      <c r="D333" s="238" t="str">
        <f t="shared" si="29"/>
        <v/>
      </c>
      <c r="E333" s="239" t="str">
        <f t="shared" si="30"/>
        <v/>
      </c>
      <c r="F333" s="241" t="str">
        <f t="shared" si="31"/>
        <v/>
      </c>
      <c r="G333" s="239" t="str">
        <f t="shared" si="32"/>
        <v/>
      </c>
      <c r="H333" s="240" t="str">
        <f t="shared" si="33"/>
        <v/>
      </c>
      <c r="K333" s="190" t="str">
        <f t="shared" si="34"/>
        <v/>
      </c>
    </row>
    <row r="334" spans="1:11">
      <c r="A334" s="177">
        <v>309</v>
      </c>
      <c r="C334" s="237" t="str">
        <f t="shared" si="28"/>
        <v/>
      </c>
      <c r="D334" s="238" t="str">
        <f t="shared" si="29"/>
        <v/>
      </c>
      <c r="E334" s="239" t="str">
        <f t="shared" si="30"/>
        <v/>
      </c>
      <c r="F334" s="241" t="str">
        <f t="shared" si="31"/>
        <v/>
      </c>
      <c r="G334" s="239" t="str">
        <f t="shared" si="32"/>
        <v/>
      </c>
      <c r="H334" s="240" t="str">
        <f t="shared" si="33"/>
        <v/>
      </c>
      <c r="K334" s="190" t="str">
        <f t="shared" si="34"/>
        <v/>
      </c>
    </row>
    <row r="335" spans="1:11">
      <c r="A335" s="177">
        <v>310</v>
      </c>
      <c r="C335" s="237" t="str">
        <f t="shared" si="28"/>
        <v/>
      </c>
      <c r="D335" s="238" t="str">
        <f t="shared" si="29"/>
        <v/>
      </c>
      <c r="E335" s="239" t="str">
        <f t="shared" si="30"/>
        <v/>
      </c>
      <c r="F335" s="241" t="str">
        <f t="shared" si="31"/>
        <v/>
      </c>
      <c r="G335" s="239" t="str">
        <f t="shared" si="32"/>
        <v/>
      </c>
      <c r="H335" s="240" t="str">
        <f t="shared" si="33"/>
        <v/>
      </c>
      <c r="K335" s="190" t="str">
        <f t="shared" si="34"/>
        <v/>
      </c>
    </row>
    <row r="336" spans="1:11">
      <c r="A336" s="177">
        <v>311</v>
      </c>
      <c r="C336" s="237" t="str">
        <f t="shared" si="28"/>
        <v/>
      </c>
      <c r="D336" s="238" t="str">
        <f t="shared" si="29"/>
        <v/>
      </c>
      <c r="E336" s="239" t="str">
        <f t="shared" si="30"/>
        <v/>
      </c>
      <c r="F336" s="241" t="str">
        <f t="shared" si="31"/>
        <v/>
      </c>
      <c r="G336" s="239" t="str">
        <f t="shared" si="32"/>
        <v/>
      </c>
      <c r="H336" s="240" t="str">
        <f t="shared" si="33"/>
        <v/>
      </c>
      <c r="K336" s="190" t="str">
        <f t="shared" si="34"/>
        <v/>
      </c>
    </row>
    <row r="337" spans="1:11">
      <c r="A337" s="177">
        <v>312</v>
      </c>
      <c r="C337" s="237" t="str">
        <f t="shared" si="28"/>
        <v/>
      </c>
      <c r="D337" s="238" t="str">
        <f t="shared" si="29"/>
        <v/>
      </c>
      <c r="E337" s="239" t="str">
        <f t="shared" si="30"/>
        <v/>
      </c>
      <c r="F337" s="241" t="str">
        <f t="shared" si="31"/>
        <v/>
      </c>
      <c r="G337" s="239" t="str">
        <f t="shared" si="32"/>
        <v/>
      </c>
      <c r="H337" s="240" t="str">
        <f t="shared" si="33"/>
        <v/>
      </c>
      <c r="K337" s="190" t="str">
        <f t="shared" si="34"/>
        <v/>
      </c>
    </row>
    <row r="338" spans="1:11">
      <c r="A338" s="177">
        <v>313</v>
      </c>
      <c r="C338" s="237" t="str">
        <f t="shared" si="28"/>
        <v/>
      </c>
      <c r="D338" s="238" t="str">
        <f t="shared" si="29"/>
        <v/>
      </c>
      <c r="E338" s="239" t="str">
        <f t="shared" si="30"/>
        <v/>
      </c>
      <c r="F338" s="241" t="str">
        <f t="shared" si="31"/>
        <v/>
      </c>
      <c r="G338" s="239" t="str">
        <f t="shared" si="32"/>
        <v/>
      </c>
      <c r="H338" s="240" t="str">
        <f t="shared" si="33"/>
        <v/>
      </c>
      <c r="K338" s="190" t="str">
        <f t="shared" si="34"/>
        <v/>
      </c>
    </row>
    <row r="339" spans="1:11">
      <c r="A339" s="177">
        <v>314</v>
      </c>
      <c r="C339" s="237" t="str">
        <f t="shared" si="28"/>
        <v/>
      </c>
      <c r="D339" s="238" t="str">
        <f t="shared" si="29"/>
        <v/>
      </c>
      <c r="E339" s="239" t="str">
        <f t="shared" si="30"/>
        <v/>
      </c>
      <c r="F339" s="241" t="str">
        <f t="shared" si="31"/>
        <v/>
      </c>
      <c r="G339" s="239" t="str">
        <f t="shared" si="32"/>
        <v/>
      </c>
      <c r="H339" s="240" t="str">
        <f t="shared" si="33"/>
        <v/>
      </c>
      <c r="K339" s="190" t="str">
        <f t="shared" si="34"/>
        <v/>
      </c>
    </row>
    <row r="340" spans="1:11">
      <c r="A340" s="177">
        <v>315</v>
      </c>
      <c r="C340" s="237" t="str">
        <f t="shared" si="28"/>
        <v/>
      </c>
      <c r="D340" s="238" t="str">
        <f t="shared" si="29"/>
        <v/>
      </c>
      <c r="E340" s="239" t="str">
        <f t="shared" si="30"/>
        <v/>
      </c>
      <c r="F340" s="241" t="str">
        <f t="shared" si="31"/>
        <v/>
      </c>
      <c r="G340" s="239" t="str">
        <f t="shared" si="32"/>
        <v/>
      </c>
      <c r="H340" s="240" t="str">
        <f t="shared" si="33"/>
        <v/>
      </c>
      <c r="K340" s="190" t="str">
        <f t="shared" si="34"/>
        <v/>
      </c>
    </row>
    <row r="341" spans="1:11">
      <c r="A341" s="177">
        <v>316</v>
      </c>
      <c r="C341" s="237" t="str">
        <f t="shared" si="28"/>
        <v/>
      </c>
      <c r="D341" s="238" t="str">
        <f t="shared" si="29"/>
        <v/>
      </c>
      <c r="E341" s="239" t="str">
        <f t="shared" si="30"/>
        <v/>
      </c>
      <c r="F341" s="241" t="str">
        <f t="shared" si="31"/>
        <v/>
      </c>
      <c r="G341" s="239" t="str">
        <f t="shared" si="32"/>
        <v/>
      </c>
      <c r="H341" s="240" t="str">
        <f t="shared" si="33"/>
        <v/>
      </c>
      <c r="K341" s="190" t="str">
        <f t="shared" si="34"/>
        <v/>
      </c>
    </row>
    <row r="342" spans="1:11">
      <c r="A342" s="177">
        <v>317</v>
      </c>
      <c r="C342" s="237" t="str">
        <f t="shared" si="28"/>
        <v/>
      </c>
      <c r="D342" s="238" t="str">
        <f t="shared" si="29"/>
        <v/>
      </c>
      <c r="E342" s="239" t="str">
        <f t="shared" si="30"/>
        <v/>
      </c>
      <c r="F342" s="241" t="str">
        <f t="shared" si="31"/>
        <v/>
      </c>
      <c r="G342" s="239" t="str">
        <f t="shared" si="32"/>
        <v/>
      </c>
      <c r="H342" s="240" t="str">
        <f t="shared" si="33"/>
        <v/>
      </c>
      <c r="K342" s="190" t="str">
        <f t="shared" si="34"/>
        <v/>
      </c>
    </row>
    <row r="343" spans="1:11">
      <c r="A343" s="177">
        <v>318</v>
      </c>
      <c r="C343" s="237" t="str">
        <f t="shared" si="28"/>
        <v/>
      </c>
      <c r="D343" s="238" t="str">
        <f t="shared" si="29"/>
        <v/>
      </c>
      <c r="E343" s="239" t="str">
        <f t="shared" si="30"/>
        <v/>
      </c>
      <c r="F343" s="241" t="str">
        <f t="shared" si="31"/>
        <v/>
      </c>
      <c r="G343" s="239" t="str">
        <f t="shared" si="32"/>
        <v/>
      </c>
      <c r="H343" s="240" t="str">
        <f t="shared" si="33"/>
        <v/>
      </c>
      <c r="K343" s="190" t="str">
        <f t="shared" si="34"/>
        <v/>
      </c>
    </row>
    <row r="344" spans="1:11">
      <c r="A344" s="177">
        <v>319</v>
      </c>
      <c r="C344" s="237" t="str">
        <f t="shared" si="28"/>
        <v/>
      </c>
      <c r="D344" s="238" t="str">
        <f t="shared" si="29"/>
        <v/>
      </c>
      <c r="E344" s="239" t="str">
        <f t="shared" si="30"/>
        <v/>
      </c>
      <c r="F344" s="241" t="str">
        <f t="shared" si="31"/>
        <v/>
      </c>
      <c r="G344" s="239" t="str">
        <f t="shared" si="32"/>
        <v/>
      </c>
      <c r="H344" s="240" t="str">
        <f t="shared" si="33"/>
        <v/>
      </c>
      <c r="K344" s="190" t="str">
        <f t="shared" si="34"/>
        <v/>
      </c>
    </row>
    <row r="345" spans="1:11">
      <c r="A345" s="177">
        <v>320</v>
      </c>
      <c r="C345" s="237" t="str">
        <f t="shared" ref="C345:C408" si="35">IF(E$11*E$15&lt;A345,"",A345)</f>
        <v/>
      </c>
      <c r="D345" s="238" t="str">
        <f t="shared" si="29"/>
        <v/>
      </c>
      <c r="E345" s="239" t="str">
        <f t="shared" si="30"/>
        <v/>
      </c>
      <c r="F345" s="241" t="str">
        <f t="shared" si="31"/>
        <v/>
      </c>
      <c r="G345" s="239" t="str">
        <f t="shared" si="32"/>
        <v/>
      </c>
      <c r="H345" s="240" t="str">
        <f t="shared" si="33"/>
        <v/>
      </c>
      <c r="K345" s="190" t="str">
        <f t="shared" si="34"/>
        <v/>
      </c>
    </row>
    <row r="346" spans="1:11">
      <c r="A346" s="177">
        <v>321</v>
      </c>
      <c r="C346" s="237" t="str">
        <f t="shared" si="35"/>
        <v/>
      </c>
      <c r="D346" s="238" t="str">
        <f t="shared" ref="D346:D409" si="36">IF(C346&lt;&gt;"",IF(E$17=1,(H$25*E$13/E$15)/(1-(1+(E$13/E$15))^(-E$11*E$15)),IF(OR(E$17=2,E$17=3),E346+F346,"")),"")</f>
        <v/>
      </c>
      <c r="E346" s="239" t="str">
        <f t="shared" ref="E346:E409" si="37">IF(C346&lt;&gt;"",H345*E$13/E$15,"")</f>
        <v/>
      </c>
      <c r="F346" s="241" t="str">
        <f t="shared" ref="F346:F409" si="38">IF(C346&lt;&gt;"",IF(E$17=1,D346-E346,IF(E$17=2,H$25/(E$11*E$15),IF(E$17=3,IF(E$11*E$15=C346,H$25,0),""))),"")</f>
        <v/>
      </c>
      <c r="G346" s="239" t="str">
        <f t="shared" ref="G346:G409" si="39">IF(C346&lt;&gt;"",G345+F346,"")</f>
        <v/>
      </c>
      <c r="H346" s="240" t="str">
        <f t="shared" ref="H346:H409" si="40">IF(C346&lt;&gt;"",H345-F346,"")</f>
        <v/>
      </c>
      <c r="K346" s="190" t="str">
        <f t="shared" ref="K346:K409" si="41">+D346</f>
        <v/>
      </c>
    </row>
    <row r="347" spans="1:11">
      <c r="A347" s="177">
        <v>322</v>
      </c>
      <c r="C347" s="237" t="str">
        <f t="shared" si="35"/>
        <v/>
      </c>
      <c r="D347" s="238" t="str">
        <f t="shared" si="36"/>
        <v/>
      </c>
      <c r="E347" s="239" t="str">
        <f t="shared" si="37"/>
        <v/>
      </c>
      <c r="F347" s="241" t="str">
        <f t="shared" si="38"/>
        <v/>
      </c>
      <c r="G347" s="239" t="str">
        <f t="shared" si="39"/>
        <v/>
      </c>
      <c r="H347" s="240" t="str">
        <f t="shared" si="40"/>
        <v/>
      </c>
      <c r="K347" s="190" t="str">
        <f t="shared" si="41"/>
        <v/>
      </c>
    </row>
    <row r="348" spans="1:11">
      <c r="A348" s="177">
        <v>323</v>
      </c>
      <c r="C348" s="237" t="str">
        <f t="shared" si="35"/>
        <v/>
      </c>
      <c r="D348" s="238" t="str">
        <f t="shared" si="36"/>
        <v/>
      </c>
      <c r="E348" s="239" t="str">
        <f t="shared" si="37"/>
        <v/>
      </c>
      <c r="F348" s="241" t="str">
        <f t="shared" si="38"/>
        <v/>
      </c>
      <c r="G348" s="239" t="str">
        <f t="shared" si="39"/>
        <v/>
      </c>
      <c r="H348" s="240" t="str">
        <f t="shared" si="40"/>
        <v/>
      </c>
      <c r="K348" s="190" t="str">
        <f t="shared" si="41"/>
        <v/>
      </c>
    </row>
    <row r="349" spans="1:11">
      <c r="A349" s="177">
        <v>324</v>
      </c>
      <c r="C349" s="237" t="str">
        <f t="shared" si="35"/>
        <v/>
      </c>
      <c r="D349" s="238" t="str">
        <f t="shared" si="36"/>
        <v/>
      </c>
      <c r="E349" s="239" t="str">
        <f t="shared" si="37"/>
        <v/>
      </c>
      <c r="F349" s="241" t="str">
        <f t="shared" si="38"/>
        <v/>
      </c>
      <c r="G349" s="239" t="str">
        <f t="shared" si="39"/>
        <v/>
      </c>
      <c r="H349" s="240" t="str">
        <f t="shared" si="40"/>
        <v/>
      </c>
      <c r="K349" s="190" t="str">
        <f t="shared" si="41"/>
        <v/>
      </c>
    </row>
    <row r="350" spans="1:11">
      <c r="A350" s="177">
        <v>325</v>
      </c>
      <c r="C350" s="237" t="str">
        <f t="shared" si="35"/>
        <v/>
      </c>
      <c r="D350" s="238" t="str">
        <f t="shared" si="36"/>
        <v/>
      </c>
      <c r="E350" s="239" t="str">
        <f t="shared" si="37"/>
        <v/>
      </c>
      <c r="F350" s="241" t="str">
        <f t="shared" si="38"/>
        <v/>
      </c>
      <c r="G350" s="239" t="str">
        <f t="shared" si="39"/>
        <v/>
      </c>
      <c r="H350" s="240" t="str">
        <f t="shared" si="40"/>
        <v/>
      </c>
      <c r="K350" s="190" t="str">
        <f t="shared" si="41"/>
        <v/>
      </c>
    </row>
    <row r="351" spans="1:11">
      <c r="A351" s="177">
        <v>326</v>
      </c>
      <c r="C351" s="237" t="str">
        <f t="shared" si="35"/>
        <v/>
      </c>
      <c r="D351" s="238" t="str">
        <f t="shared" si="36"/>
        <v/>
      </c>
      <c r="E351" s="239" t="str">
        <f t="shared" si="37"/>
        <v/>
      </c>
      <c r="F351" s="241" t="str">
        <f t="shared" si="38"/>
        <v/>
      </c>
      <c r="G351" s="239" t="str">
        <f t="shared" si="39"/>
        <v/>
      </c>
      <c r="H351" s="240" t="str">
        <f t="shared" si="40"/>
        <v/>
      </c>
      <c r="K351" s="190" t="str">
        <f t="shared" si="41"/>
        <v/>
      </c>
    </row>
    <row r="352" spans="1:11">
      <c r="A352" s="177">
        <v>327</v>
      </c>
      <c r="C352" s="237" t="str">
        <f t="shared" si="35"/>
        <v/>
      </c>
      <c r="D352" s="238" t="str">
        <f t="shared" si="36"/>
        <v/>
      </c>
      <c r="E352" s="239" t="str">
        <f t="shared" si="37"/>
        <v/>
      </c>
      <c r="F352" s="241" t="str">
        <f t="shared" si="38"/>
        <v/>
      </c>
      <c r="G352" s="239" t="str">
        <f t="shared" si="39"/>
        <v/>
      </c>
      <c r="H352" s="240" t="str">
        <f t="shared" si="40"/>
        <v/>
      </c>
      <c r="K352" s="190" t="str">
        <f t="shared" si="41"/>
        <v/>
      </c>
    </row>
    <row r="353" spans="1:11">
      <c r="A353" s="177">
        <v>328</v>
      </c>
      <c r="C353" s="237" t="str">
        <f t="shared" si="35"/>
        <v/>
      </c>
      <c r="D353" s="238" t="str">
        <f t="shared" si="36"/>
        <v/>
      </c>
      <c r="E353" s="239" t="str">
        <f t="shared" si="37"/>
        <v/>
      </c>
      <c r="F353" s="241" t="str">
        <f t="shared" si="38"/>
        <v/>
      </c>
      <c r="G353" s="239" t="str">
        <f t="shared" si="39"/>
        <v/>
      </c>
      <c r="H353" s="240" t="str">
        <f t="shared" si="40"/>
        <v/>
      </c>
      <c r="K353" s="190" t="str">
        <f t="shared" si="41"/>
        <v/>
      </c>
    </row>
    <row r="354" spans="1:11">
      <c r="A354" s="177">
        <v>329</v>
      </c>
      <c r="C354" s="237" t="str">
        <f t="shared" si="35"/>
        <v/>
      </c>
      <c r="D354" s="238" t="str">
        <f t="shared" si="36"/>
        <v/>
      </c>
      <c r="E354" s="239" t="str">
        <f t="shared" si="37"/>
        <v/>
      </c>
      <c r="F354" s="241" t="str">
        <f t="shared" si="38"/>
        <v/>
      </c>
      <c r="G354" s="239" t="str">
        <f t="shared" si="39"/>
        <v/>
      </c>
      <c r="H354" s="240" t="str">
        <f t="shared" si="40"/>
        <v/>
      </c>
      <c r="K354" s="190" t="str">
        <f t="shared" si="41"/>
        <v/>
      </c>
    </row>
    <row r="355" spans="1:11">
      <c r="A355" s="177">
        <v>330</v>
      </c>
      <c r="C355" s="237" t="str">
        <f t="shared" si="35"/>
        <v/>
      </c>
      <c r="D355" s="238" t="str">
        <f t="shared" si="36"/>
        <v/>
      </c>
      <c r="E355" s="239" t="str">
        <f t="shared" si="37"/>
        <v/>
      </c>
      <c r="F355" s="241" t="str">
        <f t="shared" si="38"/>
        <v/>
      </c>
      <c r="G355" s="239" t="str">
        <f t="shared" si="39"/>
        <v/>
      </c>
      <c r="H355" s="240" t="str">
        <f t="shared" si="40"/>
        <v/>
      </c>
      <c r="K355" s="190" t="str">
        <f t="shared" si="41"/>
        <v/>
      </c>
    </row>
    <row r="356" spans="1:11">
      <c r="A356" s="177">
        <v>331</v>
      </c>
      <c r="C356" s="237" t="str">
        <f t="shared" si="35"/>
        <v/>
      </c>
      <c r="D356" s="238" t="str">
        <f t="shared" si="36"/>
        <v/>
      </c>
      <c r="E356" s="239" t="str">
        <f t="shared" si="37"/>
        <v/>
      </c>
      <c r="F356" s="241" t="str">
        <f t="shared" si="38"/>
        <v/>
      </c>
      <c r="G356" s="239" t="str">
        <f t="shared" si="39"/>
        <v/>
      </c>
      <c r="H356" s="240" t="str">
        <f t="shared" si="40"/>
        <v/>
      </c>
      <c r="K356" s="190" t="str">
        <f t="shared" si="41"/>
        <v/>
      </c>
    </row>
    <row r="357" spans="1:11">
      <c r="A357" s="177">
        <v>332</v>
      </c>
      <c r="C357" s="237" t="str">
        <f t="shared" si="35"/>
        <v/>
      </c>
      <c r="D357" s="238" t="str">
        <f t="shared" si="36"/>
        <v/>
      </c>
      <c r="E357" s="239" t="str">
        <f t="shared" si="37"/>
        <v/>
      </c>
      <c r="F357" s="241" t="str">
        <f t="shared" si="38"/>
        <v/>
      </c>
      <c r="G357" s="239" t="str">
        <f t="shared" si="39"/>
        <v/>
      </c>
      <c r="H357" s="240" t="str">
        <f t="shared" si="40"/>
        <v/>
      </c>
      <c r="K357" s="190" t="str">
        <f t="shared" si="41"/>
        <v/>
      </c>
    </row>
    <row r="358" spans="1:11">
      <c r="A358" s="177">
        <v>333</v>
      </c>
      <c r="C358" s="237" t="str">
        <f t="shared" si="35"/>
        <v/>
      </c>
      <c r="D358" s="238" t="str">
        <f t="shared" si="36"/>
        <v/>
      </c>
      <c r="E358" s="239" t="str">
        <f t="shared" si="37"/>
        <v/>
      </c>
      <c r="F358" s="241" t="str">
        <f t="shared" si="38"/>
        <v/>
      </c>
      <c r="G358" s="239" t="str">
        <f t="shared" si="39"/>
        <v/>
      </c>
      <c r="H358" s="240" t="str">
        <f t="shared" si="40"/>
        <v/>
      </c>
      <c r="K358" s="190" t="str">
        <f t="shared" si="41"/>
        <v/>
      </c>
    </row>
    <row r="359" spans="1:11">
      <c r="A359" s="177">
        <v>334</v>
      </c>
      <c r="C359" s="237" t="str">
        <f t="shared" si="35"/>
        <v/>
      </c>
      <c r="D359" s="238" t="str">
        <f t="shared" si="36"/>
        <v/>
      </c>
      <c r="E359" s="239" t="str">
        <f t="shared" si="37"/>
        <v/>
      </c>
      <c r="F359" s="241" t="str">
        <f t="shared" si="38"/>
        <v/>
      </c>
      <c r="G359" s="239" t="str">
        <f t="shared" si="39"/>
        <v/>
      </c>
      <c r="H359" s="240" t="str">
        <f t="shared" si="40"/>
        <v/>
      </c>
      <c r="K359" s="190" t="str">
        <f t="shared" si="41"/>
        <v/>
      </c>
    </row>
    <row r="360" spans="1:11">
      <c r="A360" s="177">
        <v>335</v>
      </c>
      <c r="C360" s="237" t="str">
        <f t="shared" si="35"/>
        <v/>
      </c>
      <c r="D360" s="238" t="str">
        <f t="shared" si="36"/>
        <v/>
      </c>
      <c r="E360" s="239" t="str">
        <f t="shared" si="37"/>
        <v/>
      </c>
      <c r="F360" s="241" t="str">
        <f t="shared" si="38"/>
        <v/>
      </c>
      <c r="G360" s="239" t="str">
        <f t="shared" si="39"/>
        <v/>
      </c>
      <c r="H360" s="240" t="str">
        <f t="shared" si="40"/>
        <v/>
      </c>
      <c r="K360" s="190" t="str">
        <f t="shared" si="41"/>
        <v/>
      </c>
    </row>
    <row r="361" spans="1:11">
      <c r="A361" s="177">
        <v>336</v>
      </c>
      <c r="C361" s="237" t="str">
        <f t="shared" si="35"/>
        <v/>
      </c>
      <c r="D361" s="238" t="str">
        <f t="shared" si="36"/>
        <v/>
      </c>
      <c r="E361" s="239" t="str">
        <f t="shared" si="37"/>
        <v/>
      </c>
      <c r="F361" s="241" t="str">
        <f t="shared" si="38"/>
        <v/>
      </c>
      <c r="G361" s="239" t="str">
        <f t="shared" si="39"/>
        <v/>
      </c>
      <c r="H361" s="240" t="str">
        <f t="shared" si="40"/>
        <v/>
      </c>
      <c r="K361" s="190" t="str">
        <f t="shared" si="41"/>
        <v/>
      </c>
    </row>
    <row r="362" spans="1:11">
      <c r="A362" s="177">
        <v>337</v>
      </c>
      <c r="C362" s="237" t="str">
        <f t="shared" si="35"/>
        <v/>
      </c>
      <c r="D362" s="238" t="str">
        <f t="shared" si="36"/>
        <v/>
      </c>
      <c r="E362" s="239" t="str">
        <f t="shared" si="37"/>
        <v/>
      </c>
      <c r="F362" s="241" t="str">
        <f t="shared" si="38"/>
        <v/>
      </c>
      <c r="G362" s="239" t="str">
        <f t="shared" si="39"/>
        <v/>
      </c>
      <c r="H362" s="240" t="str">
        <f t="shared" si="40"/>
        <v/>
      </c>
      <c r="K362" s="190" t="str">
        <f t="shared" si="41"/>
        <v/>
      </c>
    </row>
    <row r="363" spans="1:11">
      <c r="A363" s="177">
        <v>338</v>
      </c>
      <c r="C363" s="237" t="str">
        <f t="shared" si="35"/>
        <v/>
      </c>
      <c r="D363" s="238" t="str">
        <f t="shared" si="36"/>
        <v/>
      </c>
      <c r="E363" s="239" t="str">
        <f t="shared" si="37"/>
        <v/>
      </c>
      <c r="F363" s="241" t="str">
        <f t="shared" si="38"/>
        <v/>
      </c>
      <c r="G363" s="239" t="str">
        <f t="shared" si="39"/>
        <v/>
      </c>
      <c r="H363" s="240" t="str">
        <f t="shared" si="40"/>
        <v/>
      </c>
      <c r="K363" s="190" t="str">
        <f t="shared" si="41"/>
        <v/>
      </c>
    </row>
    <row r="364" spans="1:11">
      <c r="A364" s="177">
        <v>339</v>
      </c>
      <c r="C364" s="237" t="str">
        <f t="shared" si="35"/>
        <v/>
      </c>
      <c r="D364" s="238" t="str">
        <f t="shared" si="36"/>
        <v/>
      </c>
      <c r="E364" s="239" t="str">
        <f t="shared" si="37"/>
        <v/>
      </c>
      <c r="F364" s="241" t="str">
        <f t="shared" si="38"/>
        <v/>
      </c>
      <c r="G364" s="239" t="str">
        <f t="shared" si="39"/>
        <v/>
      </c>
      <c r="H364" s="240" t="str">
        <f t="shared" si="40"/>
        <v/>
      </c>
      <c r="K364" s="190" t="str">
        <f t="shared" si="41"/>
        <v/>
      </c>
    </row>
    <row r="365" spans="1:11">
      <c r="A365" s="177">
        <v>340</v>
      </c>
      <c r="C365" s="237" t="str">
        <f t="shared" si="35"/>
        <v/>
      </c>
      <c r="D365" s="238" t="str">
        <f t="shared" si="36"/>
        <v/>
      </c>
      <c r="E365" s="239" t="str">
        <f t="shared" si="37"/>
        <v/>
      </c>
      <c r="F365" s="241" t="str">
        <f t="shared" si="38"/>
        <v/>
      </c>
      <c r="G365" s="239" t="str">
        <f t="shared" si="39"/>
        <v/>
      </c>
      <c r="H365" s="240" t="str">
        <f t="shared" si="40"/>
        <v/>
      </c>
      <c r="K365" s="190" t="str">
        <f t="shared" si="41"/>
        <v/>
      </c>
    </row>
    <row r="366" spans="1:11">
      <c r="A366" s="177">
        <v>341</v>
      </c>
      <c r="C366" s="237" t="str">
        <f t="shared" si="35"/>
        <v/>
      </c>
      <c r="D366" s="238" t="str">
        <f t="shared" si="36"/>
        <v/>
      </c>
      <c r="E366" s="239" t="str">
        <f t="shared" si="37"/>
        <v/>
      </c>
      <c r="F366" s="241" t="str">
        <f t="shared" si="38"/>
        <v/>
      </c>
      <c r="G366" s="239" t="str">
        <f t="shared" si="39"/>
        <v/>
      </c>
      <c r="H366" s="240" t="str">
        <f t="shared" si="40"/>
        <v/>
      </c>
      <c r="K366" s="190" t="str">
        <f t="shared" si="41"/>
        <v/>
      </c>
    </row>
    <row r="367" spans="1:11">
      <c r="A367" s="177">
        <v>342</v>
      </c>
      <c r="C367" s="237" t="str">
        <f t="shared" si="35"/>
        <v/>
      </c>
      <c r="D367" s="238" t="str">
        <f t="shared" si="36"/>
        <v/>
      </c>
      <c r="E367" s="239" t="str">
        <f t="shared" si="37"/>
        <v/>
      </c>
      <c r="F367" s="241" t="str">
        <f t="shared" si="38"/>
        <v/>
      </c>
      <c r="G367" s="239" t="str">
        <f t="shared" si="39"/>
        <v/>
      </c>
      <c r="H367" s="240" t="str">
        <f t="shared" si="40"/>
        <v/>
      </c>
      <c r="K367" s="190" t="str">
        <f t="shared" si="41"/>
        <v/>
      </c>
    </row>
    <row r="368" spans="1:11">
      <c r="A368" s="177">
        <v>343</v>
      </c>
      <c r="C368" s="237" t="str">
        <f t="shared" si="35"/>
        <v/>
      </c>
      <c r="D368" s="238" t="str">
        <f t="shared" si="36"/>
        <v/>
      </c>
      <c r="E368" s="239" t="str">
        <f t="shared" si="37"/>
        <v/>
      </c>
      <c r="F368" s="241" t="str">
        <f t="shared" si="38"/>
        <v/>
      </c>
      <c r="G368" s="239" t="str">
        <f t="shared" si="39"/>
        <v/>
      </c>
      <c r="H368" s="240" t="str">
        <f t="shared" si="40"/>
        <v/>
      </c>
      <c r="K368" s="190" t="str">
        <f t="shared" si="41"/>
        <v/>
      </c>
    </row>
    <row r="369" spans="1:11">
      <c r="A369" s="177">
        <v>344</v>
      </c>
      <c r="C369" s="237" t="str">
        <f t="shared" si="35"/>
        <v/>
      </c>
      <c r="D369" s="238" t="str">
        <f t="shared" si="36"/>
        <v/>
      </c>
      <c r="E369" s="239" t="str">
        <f t="shared" si="37"/>
        <v/>
      </c>
      <c r="F369" s="241" t="str">
        <f t="shared" si="38"/>
        <v/>
      </c>
      <c r="G369" s="239" t="str">
        <f t="shared" si="39"/>
        <v/>
      </c>
      <c r="H369" s="240" t="str">
        <f t="shared" si="40"/>
        <v/>
      </c>
      <c r="K369" s="190" t="str">
        <f t="shared" si="41"/>
        <v/>
      </c>
    </row>
    <row r="370" spans="1:11">
      <c r="A370" s="177">
        <v>345</v>
      </c>
      <c r="C370" s="237" t="str">
        <f t="shared" si="35"/>
        <v/>
      </c>
      <c r="D370" s="238" t="str">
        <f t="shared" si="36"/>
        <v/>
      </c>
      <c r="E370" s="239" t="str">
        <f t="shared" si="37"/>
        <v/>
      </c>
      <c r="F370" s="241" t="str">
        <f t="shared" si="38"/>
        <v/>
      </c>
      <c r="G370" s="239" t="str">
        <f t="shared" si="39"/>
        <v/>
      </c>
      <c r="H370" s="240" t="str">
        <f t="shared" si="40"/>
        <v/>
      </c>
      <c r="K370" s="190" t="str">
        <f t="shared" si="41"/>
        <v/>
      </c>
    </row>
    <row r="371" spans="1:11">
      <c r="A371" s="177">
        <v>346</v>
      </c>
      <c r="C371" s="237" t="str">
        <f t="shared" si="35"/>
        <v/>
      </c>
      <c r="D371" s="238" t="str">
        <f t="shared" si="36"/>
        <v/>
      </c>
      <c r="E371" s="239" t="str">
        <f t="shared" si="37"/>
        <v/>
      </c>
      <c r="F371" s="241" t="str">
        <f t="shared" si="38"/>
        <v/>
      </c>
      <c r="G371" s="239" t="str">
        <f t="shared" si="39"/>
        <v/>
      </c>
      <c r="H371" s="240" t="str">
        <f t="shared" si="40"/>
        <v/>
      </c>
      <c r="K371" s="190" t="str">
        <f t="shared" si="41"/>
        <v/>
      </c>
    </row>
    <row r="372" spans="1:11">
      <c r="A372" s="177">
        <v>347</v>
      </c>
      <c r="C372" s="237" t="str">
        <f t="shared" si="35"/>
        <v/>
      </c>
      <c r="D372" s="238" t="str">
        <f t="shared" si="36"/>
        <v/>
      </c>
      <c r="E372" s="239" t="str">
        <f t="shared" si="37"/>
        <v/>
      </c>
      <c r="F372" s="241" t="str">
        <f t="shared" si="38"/>
        <v/>
      </c>
      <c r="G372" s="239" t="str">
        <f t="shared" si="39"/>
        <v/>
      </c>
      <c r="H372" s="240" t="str">
        <f t="shared" si="40"/>
        <v/>
      </c>
      <c r="K372" s="190" t="str">
        <f t="shared" si="41"/>
        <v/>
      </c>
    </row>
    <row r="373" spans="1:11">
      <c r="A373" s="177">
        <v>348</v>
      </c>
      <c r="C373" s="237" t="str">
        <f t="shared" si="35"/>
        <v/>
      </c>
      <c r="D373" s="238" t="str">
        <f t="shared" si="36"/>
        <v/>
      </c>
      <c r="E373" s="239" t="str">
        <f t="shared" si="37"/>
        <v/>
      </c>
      <c r="F373" s="241" t="str">
        <f t="shared" si="38"/>
        <v/>
      </c>
      <c r="G373" s="239" t="str">
        <f t="shared" si="39"/>
        <v/>
      </c>
      <c r="H373" s="240" t="str">
        <f t="shared" si="40"/>
        <v/>
      </c>
      <c r="K373" s="190" t="str">
        <f t="shared" si="41"/>
        <v/>
      </c>
    </row>
    <row r="374" spans="1:11">
      <c r="A374" s="177">
        <v>349</v>
      </c>
      <c r="C374" s="237" t="str">
        <f t="shared" si="35"/>
        <v/>
      </c>
      <c r="D374" s="238" t="str">
        <f t="shared" si="36"/>
        <v/>
      </c>
      <c r="E374" s="239" t="str">
        <f t="shared" si="37"/>
        <v/>
      </c>
      <c r="F374" s="241" t="str">
        <f t="shared" si="38"/>
        <v/>
      </c>
      <c r="G374" s="239" t="str">
        <f t="shared" si="39"/>
        <v/>
      </c>
      <c r="H374" s="240" t="str">
        <f t="shared" si="40"/>
        <v/>
      </c>
      <c r="K374" s="190" t="str">
        <f t="shared" si="41"/>
        <v/>
      </c>
    </row>
    <row r="375" spans="1:11">
      <c r="A375" s="177">
        <v>350</v>
      </c>
      <c r="C375" s="237" t="str">
        <f t="shared" si="35"/>
        <v/>
      </c>
      <c r="D375" s="238" t="str">
        <f t="shared" si="36"/>
        <v/>
      </c>
      <c r="E375" s="239" t="str">
        <f t="shared" si="37"/>
        <v/>
      </c>
      <c r="F375" s="241" t="str">
        <f t="shared" si="38"/>
        <v/>
      </c>
      <c r="G375" s="239" t="str">
        <f t="shared" si="39"/>
        <v/>
      </c>
      <c r="H375" s="240" t="str">
        <f t="shared" si="40"/>
        <v/>
      </c>
      <c r="K375" s="190" t="str">
        <f t="shared" si="41"/>
        <v/>
      </c>
    </row>
    <row r="376" spans="1:11">
      <c r="A376" s="177">
        <v>351</v>
      </c>
      <c r="C376" s="237" t="str">
        <f t="shared" si="35"/>
        <v/>
      </c>
      <c r="D376" s="238" t="str">
        <f t="shared" si="36"/>
        <v/>
      </c>
      <c r="E376" s="239" t="str">
        <f t="shared" si="37"/>
        <v/>
      </c>
      <c r="F376" s="241" t="str">
        <f t="shared" si="38"/>
        <v/>
      </c>
      <c r="G376" s="239" t="str">
        <f t="shared" si="39"/>
        <v/>
      </c>
      <c r="H376" s="240" t="str">
        <f t="shared" si="40"/>
        <v/>
      </c>
      <c r="K376" s="190" t="str">
        <f t="shared" si="41"/>
        <v/>
      </c>
    </row>
    <row r="377" spans="1:11">
      <c r="A377" s="177">
        <v>352</v>
      </c>
      <c r="C377" s="237" t="str">
        <f t="shared" si="35"/>
        <v/>
      </c>
      <c r="D377" s="238" t="str">
        <f t="shared" si="36"/>
        <v/>
      </c>
      <c r="E377" s="239" t="str">
        <f t="shared" si="37"/>
        <v/>
      </c>
      <c r="F377" s="241" t="str">
        <f t="shared" si="38"/>
        <v/>
      </c>
      <c r="G377" s="239" t="str">
        <f t="shared" si="39"/>
        <v/>
      </c>
      <c r="H377" s="240" t="str">
        <f t="shared" si="40"/>
        <v/>
      </c>
      <c r="K377" s="190" t="str">
        <f t="shared" si="41"/>
        <v/>
      </c>
    </row>
    <row r="378" spans="1:11">
      <c r="A378" s="177">
        <v>353</v>
      </c>
      <c r="C378" s="237" t="str">
        <f t="shared" si="35"/>
        <v/>
      </c>
      <c r="D378" s="238" t="str">
        <f t="shared" si="36"/>
        <v/>
      </c>
      <c r="E378" s="239" t="str">
        <f t="shared" si="37"/>
        <v/>
      </c>
      <c r="F378" s="241" t="str">
        <f t="shared" si="38"/>
        <v/>
      </c>
      <c r="G378" s="239" t="str">
        <f t="shared" si="39"/>
        <v/>
      </c>
      <c r="H378" s="240" t="str">
        <f t="shared" si="40"/>
        <v/>
      </c>
      <c r="K378" s="190" t="str">
        <f t="shared" si="41"/>
        <v/>
      </c>
    </row>
    <row r="379" spans="1:11">
      <c r="A379" s="177">
        <v>354</v>
      </c>
      <c r="C379" s="237" t="str">
        <f t="shared" si="35"/>
        <v/>
      </c>
      <c r="D379" s="238" t="str">
        <f t="shared" si="36"/>
        <v/>
      </c>
      <c r="E379" s="239" t="str">
        <f t="shared" si="37"/>
        <v/>
      </c>
      <c r="F379" s="241" t="str">
        <f t="shared" si="38"/>
        <v/>
      </c>
      <c r="G379" s="239" t="str">
        <f t="shared" si="39"/>
        <v/>
      </c>
      <c r="H379" s="240" t="str">
        <f t="shared" si="40"/>
        <v/>
      </c>
      <c r="K379" s="190" t="str">
        <f t="shared" si="41"/>
        <v/>
      </c>
    </row>
    <row r="380" spans="1:11">
      <c r="A380" s="177">
        <v>355</v>
      </c>
      <c r="C380" s="237" t="str">
        <f t="shared" si="35"/>
        <v/>
      </c>
      <c r="D380" s="238" t="str">
        <f t="shared" si="36"/>
        <v/>
      </c>
      <c r="E380" s="239" t="str">
        <f t="shared" si="37"/>
        <v/>
      </c>
      <c r="F380" s="241" t="str">
        <f t="shared" si="38"/>
        <v/>
      </c>
      <c r="G380" s="239" t="str">
        <f t="shared" si="39"/>
        <v/>
      </c>
      <c r="H380" s="240" t="str">
        <f t="shared" si="40"/>
        <v/>
      </c>
      <c r="K380" s="190" t="str">
        <f t="shared" si="41"/>
        <v/>
      </c>
    </row>
    <row r="381" spans="1:11">
      <c r="A381" s="177">
        <v>356</v>
      </c>
      <c r="C381" s="237" t="str">
        <f t="shared" si="35"/>
        <v/>
      </c>
      <c r="D381" s="238" t="str">
        <f t="shared" si="36"/>
        <v/>
      </c>
      <c r="E381" s="239" t="str">
        <f t="shared" si="37"/>
        <v/>
      </c>
      <c r="F381" s="241" t="str">
        <f t="shared" si="38"/>
        <v/>
      </c>
      <c r="G381" s="239" t="str">
        <f t="shared" si="39"/>
        <v/>
      </c>
      <c r="H381" s="240" t="str">
        <f t="shared" si="40"/>
        <v/>
      </c>
      <c r="K381" s="190" t="str">
        <f t="shared" si="41"/>
        <v/>
      </c>
    </row>
    <row r="382" spans="1:11">
      <c r="A382" s="177">
        <v>357</v>
      </c>
      <c r="C382" s="237" t="str">
        <f t="shared" si="35"/>
        <v/>
      </c>
      <c r="D382" s="238" t="str">
        <f t="shared" si="36"/>
        <v/>
      </c>
      <c r="E382" s="239" t="str">
        <f t="shared" si="37"/>
        <v/>
      </c>
      <c r="F382" s="241" t="str">
        <f t="shared" si="38"/>
        <v/>
      </c>
      <c r="G382" s="239" t="str">
        <f t="shared" si="39"/>
        <v/>
      </c>
      <c r="H382" s="240" t="str">
        <f t="shared" si="40"/>
        <v/>
      </c>
      <c r="K382" s="190" t="str">
        <f t="shared" si="41"/>
        <v/>
      </c>
    </row>
    <row r="383" spans="1:11">
      <c r="A383" s="177">
        <v>358</v>
      </c>
      <c r="C383" s="237" t="str">
        <f t="shared" si="35"/>
        <v/>
      </c>
      <c r="D383" s="238" t="str">
        <f t="shared" si="36"/>
        <v/>
      </c>
      <c r="E383" s="239" t="str">
        <f t="shared" si="37"/>
        <v/>
      </c>
      <c r="F383" s="241" t="str">
        <f t="shared" si="38"/>
        <v/>
      </c>
      <c r="G383" s="239" t="str">
        <f t="shared" si="39"/>
        <v/>
      </c>
      <c r="H383" s="240" t="str">
        <f t="shared" si="40"/>
        <v/>
      </c>
      <c r="K383" s="190" t="str">
        <f t="shared" si="41"/>
        <v/>
      </c>
    </row>
    <row r="384" spans="1:11">
      <c r="A384" s="177">
        <v>359</v>
      </c>
      <c r="C384" s="237" t="str">
        <f t="shared" si="35"/>
        <v/>
      </c>
      <c r="D384" s="238" t="str">
        <f t="shared" si="36"/>
        <v/>
      </c>
      <c r="E384" s="239" t="str">
        <f t="shared" si="37"/>
        <v/>
      </c>
      <c r="F384" s="241" t="str">
        <f t="shared" si="38"/>
        <v/>
      </c>
      <c r="G384" s="239" t="str">
        <f t="shared" si="39"/>
        <v/>
      </c>
      <c r="H384" s="240" t="str">
        <f t="shared" si="40"/>
        <v/>
      </c>
      <c r="K384" s="190" t="str">
        <f t="shared" si="41"/>
        <v/>
      </c>
    </row>
    <row r="385" spans="1:11">
      <c r="A385" s="177">
        <v>360</v>
      </c>
      <c r="C385" s="237" t="str">
        <f t="shared" si="35"/>
        <v/>
      </c>
      <c r="D385" s="238" t="str">
        <f t="shared" si="36"/>
        <v/>
      </c>
      <c r="E385" s="239" t="str">
        <f t="shared" si="37"/>
        <v/>
      </c>
      <c r="F385" s="241" t="str">
        <f t="shared" si="38"/>
        <v/>
      </c>
      <c r="G385" s="239" t="str">
        <f t="shared" si="39"/>
        <v/>
      </c>
      <c r="H385" s="240" t="str">
        <f t="shared" si="40"/>
        <v/>
      </c>
      <c r="K385" s="190" t="str">
        <f t="shared" si="41"/>
        <v/>
      </c>
    </row>
    <row r="386" spans="1:11">
      <c r="A386" s="177">
        <v>361</v>
      </c>
      <c r="C386" s="237" t="str">
        <f t="shared" si="35"/>
        <v/>
      </c>
      <c r="D386" s="238" t="str">
        <f t="shared" si="36"/>
        <v/>
      </c>
      <c r="E386" s="239" t="str">
        <f t="shared" si="37"/>
        <v/>
      </c>
      <c r="F386" s="241" t="str">
        <f t="shared" si="38"/>
        <v/>
      </c>
      <c r="G386" s="239" t="str">
        <f t="shared" si="39"/>
        <v/>
      </c>
      <c r="H386" s="240" t="str">
        <f t="shared" si="40"/>
        <v/>
      </c>
      <c r="K386" s="190" t="str">
        <f t="shared" si="41"/>
        <v/>
      </c>
    </row>
    <row r="387" spans="1:11">
      <c r="A387" s="177">
        <v>362</v>
      </c>
      <c r="C387" s="237" t="str">
        <f t="shared" si="35"/>
        <v/>
      </c>
      <c r="D387" s="238" t="str">
        <f t="shared" si="36"/>
        <v/>
      </c>
      <c r="E387" s="239" t="str">
        <f t="shared" si="37"/>
        <v/>
      </c>
      <c r="F387" s="241" t="str">
        <f t="shared" si="38"/>
        <v/>
      </c>
      <c r="G387" s="239" t="str">
        <f t="shared" si="39"/>
        <v/>
      </c>
      <c r="H387" s="240" t="str">
        <f t="shared" si="40"/>
        <v/>
      </c>
      <c r="K387" s="190" t="str">
        <f t="shared" si="41"/>
        <v/>
      </c>
    </row>
    <row r="388" spans="1:11">
      <c r="A388" s="177">
        <v>363</v>
      </c>
      <c r="C388" s="237" t="str">
        <f t="shared" si="35"/>
        <v/>
      </c>
      <c r="D388" s="238" t="str">
        <f t="shared" si="36"/>
        <v/>
      </c>
      <c r="E388" s="239" t="str">
        <f t="shared" si="37"/>
        <v/>
      </c>
      <c r="F388" s="241" t="str">
        <f t="shared" si="38"/>
        <v/>
      </c>
      <c r="G388" s="239" t="str">
        <f t="shared" si="39"/>
        <v/>
      </c>
      <c r="H388" s="240" t="str">
        <f t="shared" si="40"/>
        <v/>
      </c>
      <c r="K388" s="190" t="str">
        <f t="shared" si="41"/>
        <v/>
      </c>
    </row>
    <row r="389" spans="1:11">
      <c r="A389" s="177">
        <v>364</v>
      </c>
      <c r="C389" s="237" t="str">
        <f t="shared" si="35"/>
        <v/>
      </c>
      <c r="D389" s="238" t="str">
        <f t="shared" si="36"/>
        <v/>
      </c>
      <c r="E389" s="239" t="str">
        <f t="shared" si="37"/>
        <v/>
      </c>
      <c r="F389" s="241" t="str">
        <f t="shared" si="38"/>
        <v/>
      </c>
      <c r="G389" s="239" t="str">
        <f t="shared" si="39"/>
        <v/>
      </c>
      <c r="H389" s="240" t="str">
        <f t="shared" si="40"/>
        <v/>
      </c>
      <c r="K389" s="190" t="str">
        <f t="shared" si="41"/>
        <v/>
      </c>
    </row>
    <row r="390" spans="1:11">
      <c r="A390" s="177">
        <v>365</v>
      </c>
      <c r="C390" s="237" t="str">
        <f t="shared" si="35"/>
        <v/>
      </c>
      <c r="D390" s="238" t="str">
        <f t="shared" si="36"/>
        <v/>
      </c>
      <c r="E390" s="239" t="str">
        <f t="shared" si="37"/>
        <v/>
      </c>
      <c r="F390" s="241" t="str">
        <f t="shared" si="38"/>
        <v/>
      </c>
      <c r="G390" s="239" t="str">
        <f t="shared" si="39"/>
        <v/>
      </c>
      <c r="H390" s="240" t="str">
        <f t="shared" si="40"/>
        <v/>
      </c>
      <c r="K390" s="190" t="str">
        <f t="shared" si="41"/>
        <v/>
      </c>
    </row>
    <row r="391" spans="1:11">
      <c r="A391" s="177">
        <v>366</v>
      </c>
      <c r="C391" s="237" t="str">
        <f t="shared" si="35"/>
        <v/>
      </c>
      <c r="D391" s="238" t="str">
        <f t="shared" si="36"/>
        <v/>
      </c>
      <c r="E391" s="239" t="str">
        <f t="shared" si="37"/>
        <v/>
      </c>
      <c r="F391" s="241" t="str">
        <f t="shared" si="38"/>
        <v/>
      </c>
      <c r="G391" s="239" t="str">
        <f t="shared" si="39"/>
        <v/>
      </c>
      <c r="H391" s="240" t="str">
        <f t="shared" si="40"/>
        <v/>
      </c>
      <c r="K391" s="190" t="str">
        <f t="shared" si="41"/>
        <v/>
      </c>
    </row>
    <row r="392" spans="1:11">
      <c r="A392" s="177">
        <v>367</v>
      </c>
      <c r="C392" s="237" t="str">
        <f t="shared" si="35"/>
        <v/>
      </c>
      <c r="D392" s="238" t="str">
        <f t="shared" si="36"/>
        <v/>
      </c>
      <c r="E392" s="239" t="str">
        <f t="shared" si="37"/>
        <v/>
      </c>
      <c r="F392" s="241" t="str">
        <f t="shared" si="38"/>
        <v/>
      </c>
      <c r="G392" s="239" t="str">
        <f t="shared" si="39"/>
        <v/>
      </c>
      <c r="H392" s="240" t="str">
        <f t="shared" si="40"/>
        <v/>
      </c>
      <c r="K392" s="190" t="str">
        <f t="shared" si="41"/>
        <v/>
      </c>
    </row>
    <row r="393" spans="1:11">
      <c r="A393" s="177">
        <v>368</v>
      </c>
      <c r="C393" s="237" t="str">
        <f t="shared" si="35"/>
        <v/>
      </c>
      <c r="D393" s="238" t="str">
        <f t="shared" si="36"/>
        <v/>
      </c>
      <c r="E393" s="239" t="str">
        <f t="shared" si="37"/>
        <v/>
      </c>
      <c r="F393" s="241" t="str">
        <f t="shared" si="38"/>
        <v/>
      </c>
      <c r="G393" s="239" t="str">
        <f t="shared" si="39"/>
        <v/>
      </c>
      <c r="H393" s="240" t="str">
        <f t="shared" si="40"/>
        <v/>
      </c>
      <c r="K393" s="190" t="str">
        <f t="shared" si="41"/>
        <v/>
      </c>
    </row>
    <row r="394" spans="1:11">
      <c r="A394" s="177">
        <v>369</v>
      </c>
      <c r="C394" s="237" t="str">
        <f t="shared" si="35"/>
        <v/>
      </c>
      <c r="D394" s="238" t="str">
        <f t="shared" si="36"/>
        <v/>
      </c>
      <c r="E394" s="239" t="str">
        <f t="shared" si="37"/>
        <v/>
      </c>
      <c r="F394" s="241" t="str">
        <f t="shared" si="38"/>
        <v/>
      </c>
      <c r="G394" s="239" t="str">
        <f t="shared" si="39"/>
        <v/>
      </c>
      <c r="H394" s="240" t="str">
        <f t="shared" si="40"/>
        <v/>
      </c>
      <c r="K394" s="190" t="str">
        <f t="shared" si="41"/>
        <v/>
      </c>
    </row>
    <row r="395" spans="1:11">
      <c r="A395" s="177">
        <v>370</v>
      </c>
      <c r="C395" s="237" t="str">
        <f t="shared" si="35"/>
        <v/>
      </c>
      <c r="D395" s="238" t="str">
        <f t="shared" si="36"/>
        <v/>
      </c>
      <c r="E395" s="239" t="str">
        <f t="shared" si="37"/>
        <v/>
      </c>
      <c r="F395" s="241" t="str">
        <f t="shared" si="38"/>
        <v/>
      </c>
      <c r="G395" s="239" t="str">
        <f t="shared" si="39"/>
        <v/>
      </c>
      <c r="H395" s="240" t="str">
        <f t="shared" si="40"/>
        <v/>
      </c>
      <c r="K395" s="190" t="str">
        <f t="shared" si="41"/>
        <v/>
      </c>
    </row>
    <row r="396" spans="1:11">
      <c r="A396" s="177">
        <v>371</v>
      </c>
      <c r="C396" s="237" t="str">
        <f t="shared" si="35"/>
        <v/>
      </c>
      <c r="D396" s="238" t="str">
        <f t="shared" si="36"/>
        <v/>
      </c>
      <c r="E396" s="239" t="str">
        <f t="shared" si="37"/>
        <v/>
      </c>
      <c r="F396" s="241" t="str">
        <f t="shared" si="38"/>
        <v/>
      </c>
      <c r="G396" s="239" t="str">
        <f t="shared" si="39"/>
        <v/>
      </c>
      <c r="H396" s="240" t="str">
        <f t="shared" si="40"/>
        <v/>
      </c>
      <c r="K396" s="190" t="str">
        <f t="shared" si="41"/>
        <v/>
      </c>
    </row>
    <row r="397" spans="1:11">
      <c r="A397" s="177">
        <v>372</v>
      </c>
      <c r="C397" s="237" t="str">
        <f t="shared" si="35"/>
        <v/>
      </c>
      <c r="D397" s="238" t="str">
        <f t="shared" si="36"/>
        <v/>
      </c>
      <c r="E397" s="239" t="str">
        <f t="shared" si="37"/>
        <v/>
      </c>
      <c r="F397" s="241" t="str">
        <f t="shared" si="38"/>
        <v/>
      </c>
      <c r="G397" s="239" t="str">
        <f t="shared" si="39"/>
        <v/>
      </c>
      <c r="H397" s="240" t="str">
        <f t="shared" si="40"/>
        <v/>
      </c>
      <c r="K397" s="190" t="str">
        <f t="shared" si="41"/>
        <v/>
      </c>
    </row>
    <row r="398" spans="1:11">
      <c r="A398" s="177">
        <v>373</v>
      </c>
      <c r="C398" s="237" t="str">
        <f t="shared" si="35"/>
        <v/>
      </c>
      <c r="D398" s="238" t="str">
        <f t="shared" si="36"/>
        <v/>
      </c>
      <c r="E398" s="239" t="str">
        <f t="shared" si="37"/>
        <v/>
      </c>
      <c r="F398" s="241" t="str">
        <f t="shared" si="38"/>
        <v/>
      </c>
      <c r="G398" s="239" t="str">
        <f t="shared" si="39"/>
        <v/>
      </c>
      <c r="H398" s="240" t="str">
        <f t="shared" si="40"/>
        <v/>
      </c>
      <c r="K398" s="190" t="str">
        <f t="shared" si="41"/>
        <v/>
      </c>
    </row>
    <row r="399" spans="1:11">
      <c r="A399" s="177">
        <v>374</v>
      </c>
      <c r="C399" s="237" t="str">
        <f t="shared" si="35"/>
        <v/>
      </c>
      <c r="D399" s="238" t="str">
        <f t="shared" si="36"/>
        <v/>
      </c>
      <c r="E399" s="239" t="str">
        <f t="shared" si="37"/>
        <v/>
      </c>
      <c r="F399" s="241" t="str">
        <f t="shared" si="38"/>
        <v/>
      </c>
      <c r="G399" s="239" t="str">
        <f t="shared" si="39"/>
        <v/>
      </c>
      <c r="H399" s="240" t="str">
        <f t="shared" si="40"/>
        <v/>
      </c>
      <c r="K399" s="190" t="str">
        <f t="shared" si="41"/>
        <v/>
      </c>
    </row>
    <row r="400" spans="1:11">
      <c r="A400" s="177">
        <v>375</v>
      </c>
      <c r="C400" s="237" t="str">
        <f t="shared" si="35"/>
        <v/>
      </c>
      <c r="D400" s="238" t="str">
        <f t="shared" si="36"/>
        <v/>
      </c>
      <c r="E400" s="239" t="str">
        <f t="shared" si="37"/>
        <v/>
      </c>
      <c r="F400" s="241" t="str">
        <f t="shared" si="38"/>
        <v/>
      </c>
      <c r="G400" s="239" t="str">
        <f t="shared" si="39"/>
        <v/>
      </c>
      <c r="H400" s="240" t="str">
        <f t="shared" si="40"/>
        <v/>
      </c>
      <c r="K400" s="190" t="str">
        <f t="shared" si="41"/>
        <v/>
      </c>
    </row>
    <row r="401" spans="1:11">
      <c r="A401" s="177">
        <v>376</v>
      </c>
      <c r="C401" s="237" t="str">
        <f t="shared" si="35"/>
        <v/>
      </c>
      <c r="D401" s="238" t="str">
        <f t="shared" si="36"/>
        <v/>
      </c>
      <c r="E401" s="239" t="str">
        <f t="shared" si="37"/>
        <v/>
      </c>
      <c r="F401" s="241" t="str">
        <f t="shared" si="38"/>
        <v/>
      </c>
      <c r="G401" s="239" t="str">
        <f t="shared" si="39"/>
        <v/>
      </c>
      <c r="H401" s="240" t="str">
        <f t="shared" si="40"/>
        <v/>
      </c>
      <c r="K401" s="190" t="str">
        <f t="shared" si="41"/>
        <v/>
      </c>
    </row>
    <row r="402" spans="1:11">
      <c r="A402" s="177">
        <v>377</v>
      </c>
      <c r="C402" s="237" t="str">
        <f t="shared" si="35"/>
        <v/>
      </c>
      <c r="D402" s="238" t="str">
        <f t="shared" si="36"/>
        <v/>
      </c>
      <c r="E402" s="239" t="str">
        <f t="shared" si="37"/>
        <v/>
      </c>
      <c r="F402" s="241" t="str">
        <f t="shared" si="38"/>
        <v/>
      </c>
      <c r="G402" s="239" t="str">
        <f t="shared" si="39"/>
        <v/>
      </c>
      <c r="H402" s="240" t="str">
        <f t="shared" si="40"/>
        <v/>
      </c>
      <c r="K402" s="190" t="str">
        <f t="shared" si="41"/>
        <v/>
      </c>
    </row>
    <row r="403" spans="1:11">
      <c r="A403" s="177">
        <v>378</v>
      </c>
      <c r="C403" s="237" t="str">
        <f t="shared" si="35"/>
        <v/>
      </c>
      <c r="D403" s="238" t="str">
        <f t="shared" si="36"/>
        <v/>
      </c>
      <c r="E403" s="239" t="str">
        <f t="shared" si="37"/>
        <v/>
      </c>
      <c r="F403" s="241" t="str">
        <f t="shared" si="38"/>
        <v/>
      </c>
      <c r="G403" s="239" t="str">
        <f t="shared" si="39"/>
        <v/>
      </c>
      <c r="H403" s="240" t="str">
        <f t="shared" si="40"/>
        <v/>
      </c>
      <c r="K403" s="190" t="str">
        <f t="shared" si="41"/>
        <v/>
      </c>
    </row>
    <row r="404" spans="1:11">
      <c r="A404" s="177">
        <v>379</v>
      </c>
      <c r="C404" s="237" t="str">
        <f t="shared" si="35"/>
        <v/>
      </c>
      <c r="D404" s="238" t="str">
        <f t="shared" si="36"/>
        <v/>
      </c>
      <c r="E404" s="239" t="str">
        <f t="shared" si="37"/>
        <v/>
      </c>
      <c r="F404" s="241" t="str">
        <f t="shared" si="38"/>
        <v/>
      </c>
      <c r="G404" s="239" t="str">
        <f t="shared" si="39"/>
        <v/>
      </c>
      <c r="H404" s="240" t="str">
        <f t="shared" si="40"/>
        <v/>
      </c>
      <c r="K404" s="190" t="str">
        <f t="shared" si="41"/>
        <v/>
      </c>
    </row>
    <row r="405" spans="1:11">
      <c r="A405" s="177">
        <v>380</v>
      </c>
      <c r="C405" s="237" t="str">
        <f t="shared" si="35"/>
        <v/>
      </c>
      <c r="D405" s="238" t="str">
        <f t="shared" si="36"/>
        <v/>
      </c>
      <c r="E405" s="239" t="str">
        <f t="shared" si="37"/>
        <v/>
      </c>
      <c r="F405" s="241" t="str">
        <f t="shared" si="38"/>
        <v/>
      </c>
      <c r="G405" s="239" t="str">
        <f t="shared" si="39"/>
        <v/>
      </c>
      <c r="H405" s="240" t="str">
        <f t="shared" si="40"/>
        <v/>
      </c>
      <c r="K405" s="190" t="str">
        <f t="shared" si="41"/>
        <v/>
      </c>
    </row>
    <row r="406" spans="1:11">
      <c r="A406" s="177">
        <v>381</v>
      </c>
      <c r="C406" s="237" t="str">
        <f t="shared" si="35"/>
        <v/>
      </c>
      <c r="D406" s="238" t="str">
        <f t="shared" si="36"/>
        <v/>
      </c>
      <c r="E406" s="239" t="str">
        <f t="shared" si="37"/>
        <v/>
      </c>
      <c r="F406" s="241" t="str">
        <f t="shared" si="38"/>
        <v/>
      </c>
      <c r="G406" s="239" t="str">
        <f t="shared" si="39"/>
        <v/>
      </c>
      <c r="H406" s="240" t="str">
        <f t="shared" si="40"/>
        <v/>
      </c>
      <c r="K406" s="190" t="str">
        <f t="shared" si="41"/>
        <v/>
      </c>
    </row>
    <row r="407" spans="1:11">
      <c r="A407" s="177">
        <v>382</v>
      </c>
      <c r="C407" s="237" t="str">
        <f t="shared" si="35"/>
        <v/>
      </c>
      <c r="D407" s="238" t="str">
        <f t="shared" si="36"/>
        <v/>
      </c>
      <c r="E407" s="239" t="str">
        <f t="shared" si="37"/>
        <v/>
      </c>
      <c r="F407" s="241" t="str">
        <f t="shared" si="38"/>
        <v/>
      </c>
      <c r="G407" s="239" t="str">
        <f t="shared" si="39"/>
        <v/>
      </c>
      <c r="H407" s="240" t="str">
        <f t="shared" si="40"/>
        <v/>
      </c>
      <c r="K407" s="190" t="str">
        <f t="shared" si="41"/>
        <v/>
      </c>
    </row>
    <row r="408" spans="1:11">
      <c r="A408" s="177">
        <v>383</v>
      </c>
      <c r="C408" s="237" t="str">
        <f t="shared" si="35"/>
        <v/>
      </c>
      <c r="D408" s="238" t="str">
        <f t="shared" si="36"/>
        <v/>
      </c>
      <c r="E408" s="239" t="str">
        <f t="shared" si="37"/>
        <v/>
      </c>
      <c r="F408" s="241" t="str">
        <f t="shared" si="38"/>
        <v/>
      </c>
      <c r="G408" s="239" t="str">
        <f t="shared" si="39"/>
        <v/>
      </c>
      <c r="H408" s="240" t="str">
        <f t="shared" si="40"/>
        <v/>
      </c>
      <c r="K408" s="190" t="str">
        <f t="shared" si="41"/>
        <v/>
      </c>
    </row>
    <row r="409" spans="1:11">
      <c r="A409" s="177">
        <v>384</v>
      </c>
      <c r="C409" s="237" t="str">
        <f t="shared" ref="C409:C472" si="42">IF(E$11*E$15&lt;A409,"",A409)</f>
        <v/>
      </c>
      <c r="D409" s="238" t="str">
        <f t="shared" si="36"/>
        <v/>
      </c>
      <c r="E409" s="239" t="str">
        <f t="shared" si="37"/>
        <v/>
      </c>
      <c r="F409" s="241" t="str">
        <f t="shared" si="38"/>
        <v/>
      </c>
      <c r="G409" s="239" t="str">
        <f t="shared" si="39"/>
        <v/>
      </c>
      <c r="H409" s="240" t="str">
        <f t="shared" si="40"/>
        <v/>
      </c>
      <c r="K409" s="190" t="str">
        <f t="shared" si="41"/>
        <v/>
      </c>
    </row>
    <row r="410" spans="1:11">
      <c r="A410" s="177">
        <v>385</v>
      </c>
      <c r="C410" s="237" t="str">
        <f t="shared" si="42"/>
        <v/>
      </c>
      <c r="D410" s="238" t="str">
        <f t="shared" ref="D410:D473" si="43">IF(C410&lt;&gt;"",IF(E$17=1,(H$25*E$13/E$15)/(1-(1+(E$13/E$15))^(-E$11*E$15)),IF(OR(E$17=2,E$17=3),E410+F410,"")),"")</f>
        <v/>
      </c>
      <c r="E410" s="239" t="str">
        <f t="shared" ref="E410:E473" si="44">IF(C410&lt;&gt;"",H409*E$13/E$15,"")</f>
        <v/>
      </c>
      <c r="F410" s="241" t="str">
        <f t="shared" ref="F410:F473" si="45">IF(C410&lt;&gt;"",IF(E$17=1,D410-E410,IF(E$17=2,H$25/(E$11*E$15),IF(E$17=3,IF(E$11*E$15=C410,H$25,0),""))),"")</f>
        <v/>
      </c>
      <c r="G410" s="239" t="str">
        <f t="shared" ref="G410:G473" si="46">IF(C410&lt;&gt;"",G409+F410,"")</f>
        <v/>
      </c>
      <c r="H410" s="240" t="str">
        <f t="shared" ref="H410:H473" si="47">IF(C410&lt;&gt;"",H409-F410,"")</f>
        <v/>
      </c>
      <c r="K410" s="190" t="str">
        <f t="shared" ref="K410:K473" si="48">+D410</f>
        <v/>
      </c>
    </row>
    <row r="411" spans="1:11">
      <c r="A411" s="177">
        <v>386</v>
      </c>
      <c r="C411" s="237" t="str">
        <f t="shared" si="42"/>
        <v/>
      </c>
      <c r="D411" s="238" t="str">
        <f t="shared" si="43"/>
        <v/>
      </c>
      <c r="E411" s="239" t="str">
        <f t="shared" si="44"/>
        <v/>
      </c>
      <c r="F411" s="241" t="str">
        <f t="shared" si="45"/>
        <v/>
      </c>
      <c r="G411" s="239" t="str">
        <f t="shared" si="46"/>
        <v/>
      </c>
      <c r="H411" s="240" t="str">
        <f t="shared" si="47"/>
        <v/>
      </c>
      <c r="K411" s="190" t="str">
        <f t="shared" si="48"/>
        <v/>
      </c>
    </row>
    <row r="412" spans="1:11">
      <c r="A412" s="177">
        <v>387</v>
      </c>
      <c r="C412" s="237" t="str">
        <f t="shared" si="42"/>
        <v/>
      </c>
      <c r="D412" s="238" t="str">
        <f t="shared" si="43"/>
        <v/>
      </c>
      <c r="E412" s="239" t="str">
        <f t="shared" si="44"/>
        <v/>
      </c>
      <c r="F412" s="241" t="str">
        <f t="shared" si="45"/>
        <v/>
      </c>
      <c r="G412" s="239" t="str">
        <f t="shared" si="46"/>
        <v/>
      </c>
      <c r="H412" s="240" t="str">
        <f t="shared" si="47"/>
        <v/>
      </c>
      <c r="K412" s="190" t="str">
        <f t="shared" si="48"/>
        <v/>
      </c>
    </row>
    <row r="413" spans="1:11">
      <c r="A413" s="177">
        <v>388</v>
      </c>
      <c r="C413" s="237" t="str">
        <f t="shared" si="42"/>
        <v/>
      </c>
      <c r="D413" s="238" t="str">
        <f t="shared" si="43"/>
        <v/>
      </c>
      <c r="E413" s="239" t="str">
        <f t="shared" si="44"/>
        <v/>
      </c>
      <c r="F413" s="241" t="str">
        <f t="shared" si="45"/>
        <v/>
      </c>
      <c r="G413" s="239" t="str">
        <f t="shared" si="46"/>
        <v/>
      </c>
      <c r="H413" s="240" t="str">
        <f t="shared" si="47"/>
        <v/>
      </c>
      <c r="K413" s="190" t="str">
        <f t="shared" si="48"/>
        <v/>
      </c>
    </row>
    <row r="414" spans="1:11">
      <c r="A414" s="177">
        <v>389</v>
      </c>
      <c r="C414" s="237" t="str">
        <f t="shared" si="42"/>
        <v/>
      </c>
      <c r="D414" s="238" t="str">
        <f t="shared" si="43"/>
        <v/>
      </c>
      <c r="E414" s="239" t="str">
        <f t="shared" si="44"/>
        <v/>
      </c>
      <c r="F414" s="241" t="str">
        <f t="shared" si="45"/>
        <v/>
      </c>
      <c r="G414" s="239" t="str">
        <f t="shared" si="46"/>
        <v/>
      </c>
      <c r="H414" s="240" t="str">
        <f t="shared" si="47"/>
        <v/>
      </c>
      <c r="K414" s="190" t="str">
        <f t="shared" si="48"/>
        <v/>
      </c>
    </row>
    <row r="415" spans="1:11">
      <c r="A415" s="177">
        <v>390</v>
      </c>
      <c r="C415" s="237" t="str">
        <f t="shared" si="42"/>
        <v/>
      </c>
      <c r="D415" s="238" t="str">
        <f t="shared" si="43"/>
        <v/>
      </c>
      <c r="E415" s="239" t="str">
        <f t="shared" si="44"/>
        <v/>
      </c>
      <c r="F415" s="241" t="str">
        <f t="shared" si="45"/>
        <v/>
      </c>
      <c r="G415" s="239" t="str">
        <f t="shared" si="46"/>
        <v/>
      </c>
      <c r="H415" s="240" t="str">
        <f t="shared" si="47"/>
        <v/>
      </c>
      <c r="K415" s="190" t="str">
        <f t="shared" si="48"/>
        <v/>
      </c>
    </row>
    <row r="416" spans="1:11">
      <c r="A416" s="177">
        <v>391</v>
      </c>
      <c r="C416" s="237" t="str">
        <f t="shared" si="42"/>
        <v/>
      </c>
      <c r="D416" s="238" t="str">
        <f t="shared" si="43"/>
        <v/>
      </c>
      <c r="E416" s="239" t="str">
        <f t="shared" si="44"/>
        <v/>
      </c>
      <c r="F416" s="241" t="str">
        <f t="shared" si="45"/>
        <v/>
      </c>
      <c r="G416" s="239" t="str">
        <f t="shared" si="46"/>
        <v/>
      </c>
      <c r="H416" s="240" t="str">
        <f t="shared" si="47"/>
        <v/>
      </c>
      <c r="K416" s="190" t="str">
        <f t="shared" si="48"/>
        <v/>
      </c>
    </row>
    <row r="417" spans="1:11">
      <c r="A417" s="177">
        <v>392</v>
      </c>
      <c r="C417" s="237" t="str">
        <f t="shared" si="42"/>
        <v/>
      </c>
      <c r="D417" s="238" t="str">
        <f t="shared" si="43"/>
        <v/>
      </c>
      <c r="E417" s="239" t="str">
        <f t="shared" si="44"/>
        <v/>
      </c>
      <c r="F417" s="241" t="str">
        <f t="shared" si="45"/>
        <v/>
      </c>
      <c r="G417" s="239" t="str">
        <f t="shared" si="46"/>
        <v/>
      </c>
      <c r="H417" s="240" t="str">
        <f t="shared" si="47"/>
        <v/>
      </c>
      <c r="K417" s="190" t="str">
        <f t="shared" si="48"/>
        <v/>
      </c>
    </row>
    <row r="418" spans="1:11">
      <c r="A418" s="177">
        <v>393</v>
      </c>
      <c r="C418" s="237" t="str">
        <f t="shared" si="42"/>
        <v/>
      </c>
      <c r="D418" s="238" t="str">
        <f t="shared" si="43"/>
        <v/>
      </c>
      <c r="E418" s="239" t="str">
        <f t="shared" si="44"/>
        <v/>
      </c>
      <c r="F418" s="241" t="str">
        <f t="shared" si="45"/>
        <v/>
      </c>
      <c r="G418" s="239" t="str">
        <f t="shared" si="46"/>
        <v/>
      </c>
      <c r="H418" s="240" t="str">
        <f t="shared" si="47"/>
        <v/>
      </c>
      <c r="K418" s="190" t="str">
        <f t="shared" si="48"/>
        <v/>
      </c>
    </row>
    <row r="419" spans="1:11">
      <c r="A419" s="177">
        <v>394</v>
      </c>
      <c r="C419" s="237" t="str">
        <f t="shared" si="42"/>
        <v/>
      </c>
      <c r="D419" s="238" t="str">
        <f t="shared" si="43"/>
        <v/>
      </c>
      <c r="E419" s="239" t="str">
        <f t="shared" si="44"/>
        <v/>
      </c>
      <c r="F419" s="241" t="str">
        <f t="shared" si="45"/>
        <v/>
      </c>
      <c r="G419" s="239" t="str">
        <f t="shared" si="46"/>
        <v/>
      </c>
      <c r="H419" s="240" t="str">
        <f t="shared" si="47"/>
        <v/>
      </c>
      <c r="K419" s="190" t="str">
        <f t="shared" si="48"/>
        <v/>
      </c>
    </row>
    <row r="420" spans="1:11">
      <c r="A420" s="177">
        <v>395</v>
      </c>
      <c r="C420" s="237" t="str">
        <f t="shared" si="42"/>
        <v/>
      </c>
      <c r="D420" s="238" t="str">
        <f t="shared" si="43"/>
        <v/>
      </c>
      <c r="E420" s="239" t="str">
        <f t="shared" si="44"/>
        <v/>
      </c>
      <c r="F420" s="241" t="str">
        <f t="shared" si="45"/>
        <v/>
      </c>
      <c r="G420" s="239" t="str">
        <f t="shared" si="46"/>
        <v/>
      </c>
      <c r="H420" s="240" t="str">
        <f t="shared" si="47"/>
        <v/>
      </c>
      <c r="K420" s="190" t="str">
        <f t="shared" si="48"/>
        <v/>
      </c>
    </row>
    <row r="421" spans="1:11">
      <c r="A421" s="177">
        <v>396</v>
      </c>
      <c r="C421" s="237" t="str">
        <f t="shared" si="42"/>
        <v/>
      </c>
      <c r="D421" s="238" t="str">
        <f t="shared" si="43"/>
        <v/>
      </c>
      <c r="E421" s="239" t="str">
        <f t="shared" si="44"/>
        <v/>
      </c>
      <c r="F421" s="241" t="str">
        <f t="shared" si="45"/>
        <v/>
      </c>
      <c r="G421" s="239" t="str">
        <f t="shared" si="46"/>
        <v/>
      </c>
      <c r="H421" s="240" t="str">
        <f t="shared" si="47"/>
        <v/>
      </c>
      <c r="K421" s="190" t="str">
        <f t="shared" si="48"/>
        <v/>
      </c>
    </row>
    <row r="422" spans="1:11">
      <c r="A422" s="177">
        <v>397</v>
      </c>
      <c r="C422" s="237" t="str">
        <f t="shared" si="42"/>
        <v/>
      </c>
      <c r="D422" s="238" t="str">
        <f t="shared" si="43"/>
        <v/>
      </c>
      <c r="E422" s="239" t="str">
        <f t="shared" si="44"/>
        <v/>
      </c>
      <c r="F422" s="241" t="str">
        <f t="shared" si="45"/>
        <v/>
      </c>
      <c r="G422" s="239" t="str">
        <f t="shared" si="46"/>
        <v/>
      </c>
      <c r="H422" s="240" t="str">
        <f t="shared" si="47"/>
        <v/>
      </c>
      <c r="K422" s="190" t="str">
        <f t="shared" si="48"/>
        <v/>
      </c>
    </row>
    <row r="423" spans="1:11">
      <c r="A423" s="177">
        <v>398</v>
      </c>
      <c r="C423" s="237" t="str">
        <f t="shared" si="42"/>
        <v/>
      </c>
      <c r="D423" s="238" t="str">
        <f t="shared" si="43"/>
        <v/>
      </c>
      <c r="E423" s="239" t="str">
        <f t="shared" si="44"/>
        <v/>
      </c>
      <c r="F423" s="241" t="str">
        <f t="shared" si="45"/>
        <v/>
      </c>
      <c r="G423" s="239" t="str">
        <f t="shared" si="46"/>
        <v/>
      </c>
      <c r="H423" s="240" t="str">
        <f t="shared" si="47"/>
        <v/>
      </c>
      <c r="K423" s="190" t="str">
        <f t="shared" si="48"/>
        <v/>
      </c>
    </row>
    <row r="424" spans="1:11">
      <c r="A424" s="177">
        <v>399</v>
      </c>
      <c r="C424" s="237" t="str">
        <f t="shared" si="42"/>
        <v/>
      </c>
      <c r="D424" s="238" t="str">
        <f t="shared" si="43"/>
        <v/>
      </c>
      <c r="E424" s="239" t="str">
        <f t="shared" si="44"/>
        <v/>
      </c>
      <c r="F424" s="241" t="str">
        <f t="shared" si="45"/>
        <v/>
      </c>
      <c r="G424" s="239" t="str">
        <f t="shared" si="46"/>
        <v/>
      </c>
      <c r="H424" s="240" t="str">
        <f t="shared" si="47"/>
        <v/>
      </c>
      <c r="K424" s="190" t="str">
        <f t="shared" si="48"/>
        <v/>
      </c>
    </row>
    <row r="425" spans="1:11">
      <c r="A425" s="177">
        <v>400</v>
      </c>
      <c r="C425" s="237" t="str">
        <f t="shared" si="42"/>
        <v/>
      </c>
      <c r="D425" s="238" t="str">
        <f t="shared" si="43"/>
        <v/>
      </c>
      <c r="E425" s="239" t="str">
        <f t="shared" si="44"/>
        <v/>
      </c>
      <c r="F425" s="241" t="str">
        <f t="shared" si="45"/>
        <v/>
      </c>
      <c r="G425" s="239" t="str">
        <f t="shared" si="46"/>
        <v/>
      </c>
      <c r="H425" s="240" t="str">
        <f t="shared" si="47"/>
        <v/>
      </c>
      <c r="K425" s="190" t="str">
        <f t="shared" si="48"/>
        <v/>
      </c>
    </row>
    <row r="426" spans="1:11">
      <c r="A426" s="177">
        <v>401</v>
      </c>
      <c r="C426" s="237" t="str">
        <f t="shared" si="42"/>
        <v/>
      </c>
      <c r="D426" s="238" t="str">
        <f t="shared" si="43"/>
        <v/>
      </c>
      <c r="E426" s="239" t="str">
        <f t="shared" si="44"/>
        <v/>
      </c>
      <c r="F426" s="241" t="str">
        <f t="shared" si="45"/>
        <v/>
      </c>
      <c r="G426" s="239" t="str">
        <f t="shared" si="46"/>
        <v/>
      </c>
      <c r="H426" s="240" t="str">
        <f t="shared" si="47"/>
        <v/>
      </c>
      <c r="K426" s="190" t="str">
        <f t="shared" si="48"/>
        <v/>
      </c>
    </row>
    <row r="427" spans="1:11">
      <c r="A427" s="177">
        <v>402</v>
      </c>
      <c r="C427" s="237" t="str">
        <f t="shared" si="42"/>
        <v/>
      </c>
      <c r="D427" s="238" t="str">
        <f t="shared" si="43"/>
        <v/>
      </c>
      <c r="E427" s="239" t="str">
        <f t="shared" si="44"/>
        <v/>
      </c>
      <c r="F427" s="241" t="str">
        <f t="shared" si="45"/>
        <v/>
      </c>
      <c r="G427" s="239" t="str">
        <f t="shared" si="46"/>
        <v/>
      </c>
      <c r="H427" s="240" t="str">
        <f t="shared" si="47"/>
        <v/>
      </c>
      <c r="K427" s="190" t="str">
        <f t="shared" si="48"/>
        <v/>
      </c>
    </row>
    <row r="428" spans="1:11">
      <c r="A428" s="177">
        <v>403</v>
      </c>
      <c r="C428" s="237" t="str">
        <f t="shared" si="42"/>
        <v/>
      </c>
      <c r="D428" s="238" t="str">
        <f t="shared" si="43"/>
        <v/>
      </c>
      <c r="E428" s="239" t="str">
        <f t="shared" si="44"/>
        <v/>
      </c>
      <c r="F428" s="241" t="str">
        <f t="shared" si="45"/>
        <v/>
      </c>
      <c r="G428" s="239" t="str">
        <f t="shared" si="46"/>
        <v/>
      </c>
      <c r="H428" s="240" t="str">
        <f t="shared" si="47"/>
        <v/>
      </c>
      <c r="K428" s="190" t="str">
        <f t="shared" si="48"/>
        <v/>
      </c>
    </row>
    <row r="429" spans="1:11">
      <c r="A429" s="177">
        <v>404</v>
      </c>
      <c r="C429" s="237" t="str">
        <f t="shared" si="42"/>
        <v/>
      </c>
      <c r="D429" s="238" t="str">
        <f t="shared" si="43"/>
        <v/>
      </c>
      <c r="E429" s="239" t="str">
        <f t="shared" si="44"/>
        <v/>
      </c>
      <c r="F429" s="241" t="str">
        <f t="shared" si="45"/>
        <v/>
      </c>
      <c r="G429" s="239" t="str">
        <f t="shared" si="46"/>
        <v/>
      </c>
      <c r="H429" s="240" t="str">
        <f t="shared" si="47"/>
        <v/>
      </c>
      <c r="K429" s="190" t="str">
        <f t="shared" si="48"/>
        <v/>
      </c>
    </row>
    <row r="430" spans="1:11">
      <c r="A430" s="177">
        <v>405</v>
      </c>
      <c r="C430" s="237" t="str">
        <f t="shared" si="42"/>
        <v/>
      </c>
      <c r="D430" s="238" t="str">
        <f t="shared" si="43"/>
        <v/>
      </c>
      <c r="E430" s="239" t="str">
        <f t="shared" si="44"/>
        <v/>
      </c>
      <c r="F430" s="241" t="str">
        <f t="shared" si="45"/>
        <v/>
      </c>
      <c r="G430" s="239" t="str">
        <f t="shared" si="46"/>
        <v/>
      </c>
      <c r="H430" s="240" t="str">
        <f t="shared" si="47"/>
        <v/>
      </c>
      <c r="K430" s="190" t="str">
        <f t="shared" si="48"/>
        <v/>
      </c>
    </row>
    <row r="431" spans="1:11">
      <c r="A431" s="177">
        <v>406</v>
      </c>
      <c r="C431" s="237" t="str">
        <f t="shared" si="42"/>
        <v/>
      </c>
      <c r="D431" s="238" t="str">
        <f t="shared" si="43"/>
        <v/>
      </c>
      <c r="E431" s="239" t="str">
        <f t="shared" si="44"/>
        <v/>
      </c>
      <c r="F431" s="241" t="str">
        <f t="shared" si="45"/>
        <v/>
      </c>
      <c r="G431" s="239" t="str">
        <f t="shared" si="46"/>
        <v/>
      </c>
      <c r="H431" s="240" t="str">
        <f t="shared" si="47"/>
        <v/>
      </c>
      <c r="K431" s="190" t="str">
        <f t="shared" si="48"/>
        <v/>
      </c>
    </row>
    <row r="432" spans="1:11">
      <c r="A432" s="177">
        <v>407</v>
      </c>
      <c r="C432" s="237" t="str">
        <f t="shared" si="42"/>
        <v/>
      </c>
      <c r="D432" s="238" t="str">
        <f t="shared" si="43"/>
        <v/>
      </c>
      <c r="E432" s="239" t="str">
        <f t="shared" si="44"/>
        <v/>
      </c>
      <c r="F432" s="241" t="str">
        <f t="shared" si="45"/>
        <v/>
      </c>
      <c r="G432" s="239" t="str">
        <f t="shared" si="46"/>
        <v/>
      </c>
      <c r="H432" s="240" t="str">
        <f t="shared" si="47"/>
        <v/>
      </c>
      <c r="K432" s="190" t="str">
        <f t="shared" si="48"/>
        <v/>
      </c>
    </row>
    <row r="433" spans="1:11">
      <c r="A433" s="177">
        <v>408</v>
      </c>
      <c r="C433" s="237" t="str">
        <f t="shared" si="42"/>
        <v/>
      </c>
      <c r="D433" s="238" t="str">
        <f t="shared" si="43"/>
        <v/>
      </c>
      <c r="E433" s="239" t="str">
        <f t="shared" si="44"/>
        <v/>
      </c>
      <c r="F433" s="241" t="str">
        <f t="shared" si="45"/>
        <v/>
      </c>
      <c r="G433" s="239" t="str">
        <f t="shared" si="46"/>
        <v/>
      </c>
      <c r="H433" s="240" t="str">
        <f t="shared" si="47"/>
        <v/>
      </c>
      <c r="K433" s="190" t="str">
        <f t="shared" si="48"/>
        <v/>
      </c>
    </row>
    <row r="434" spans="1:11">
      <c r="A434" s="177">
        <v>409</v>
      </c>
      <c r="C434" s="237" t="str">
        <f t="shared" si="42"/>
        <v/>
      </c>
      <c r="D434" s="238" t="str">
        <f t="shared" si="43"/>
        <v/>
      </c>
      <c r="E434" s="239" t="str">
        <f t="shared" si="44"/>
        <v/>
      </c>
      <c r="F434" s="241" t="str">
        <f t="shared" si="45"/>
        <v/>
      </c>
      <c r="G434" s="239" t="str">
        <f t="shared" si="46"/>
        <v/>
      </c>
      <c r="H434" s="240" t="str">
        <f t="shared" si="47"/>
        <v/>
      </c>
      <c r="K434" s="190" t="str">
        <f t="shared" si="48"/>
        <v/>
      </c>
    </row>
    <row r="435" spans="1:11">
      <c r="A435" s="177">
        <v>410</v>
      </c>
      <c r="C435" s="237" t="str">
        <f t="shared" si="42"/>
        <v/>
      </c>
      <c r="D435" s="238" t="str">
        <f t="shared" si="43"/>
        <v/>
      </c>
      <c r="E435" s="239" t="str">
        <f t="shared" si="44"/>
        <v/>
      </c>
      <c r="F435" s="241" t="str">
        <f t="shared" si="45"/>
        <v/>
      </c>
      <c r="G435" s="239" t="str">
        <f t="shared" si="46"/>
        <v/>
      </c>
      <c r="H435" s="240" t="str">
        <f t="shared" si="47"/>
        <v/>
      </c>
      <c r="K435" s="190" t="str">
        <f t="shared" si="48"/>
        <v/>
      </c>
    </row>
    <row r="436" spans="1:11">
      <c r="A436" s="177">
        <v>411</v>
      </c>
      <c r="C436" s="237" t="str">
        <f t="shared" si="42"/>
        <v/>
      </c>
      <c r="D436" s="238" t="str">
        <f t="shared" si="43"/>
        <v/>
      </c>
      <c r="E436" s="239" t="str">
        <f t="shared" si="44"/>
        <v/>
      </c>
      <c r="F436" s="241" t="str">
        <f t="shared" si="45"/>
        <v/>
      </c>
      <c r="G436" s="239" t="str">
        <f t="shared" si="46"/>
        <v/>
      </c>
      <c r="H436" s="240" t="str">
        <f t="shared" si="47"/>
        <v/>
      </c>
      <c r="K436" s="190" t="str">
        <f t="shared" si="48"/>
        <v/>
      </c>
    </row>
    <row r="437" spans="1:11">
      <c r="A437" s="177">
        <v>412</v>
      </c>
      <c r="C437" s="237" t="str">
        <f t="shared" si="42"/>
        <v/>
      </c>
      <c r="D437" s="238" t="str">
        <f t="shared" si="43"/>
        <v/>
      </c>
      <c r="E437" s="239" t="str">
        <f t="shared" si="44"/>
        <v/>
      </c>
      <c r="F437" s="241" t="str">
        <f t="shared" si="45"/>
        <v/>
      </c>
      <c r="G437" s="239" t="str">
        <f t="shared" si="46"/>
        <v/>
      </c>
      <c r="H437" s="240" t="str">
        <f t="shared" si="47"/>
        <v/>
      </c>
      <c r="K437" s="190" t="str">
        <f t="shared" si="48"/>
        <v/>
      </c>
    </row>
    <row r="438" spans="1:11">
      <c r="A438" s="177">
        <v>413</v>
      </c>
      <c r="C438" s="237" t="str">
        <f t="shared" si="42"/>
        <v/>
      </c>
      <c r="D438" s="238" t="str">
        <f t="shared" si="43"/>
        <v/>
      </c>
      <c r="E438" s="239" t="str">
        <f t="shared" si="44"/>
        <v/>
      </c>
      <c r="F438" s="241" t="str">
        <f t="shared" si="45"/>
        <v/>
      </c>
      <c r="G438" s="239" t="str">
        <f t="shared" si="46"/>
        <v/>
      </c>
      <c r="H438" s="240" t="str">
        <f t="shared" si="47"/>
        <v/>
      </c>
      <c r="K438" s="190" t="str">
        <f t="shared" si="48"/>
        <v/>
      </c>
    </row>
    <row r="439" spans="1:11">
      <c r="A439" s="177">
        <v>414</v>
      </c>
      <c r="C439" s="237" t="str">
        <f t="shared" si="42"/>
        <v/>
      </c>
      <c r="D439" s="238" t="str">
        <f t="shared" si="43"/>
        <v/>
      </c>
      <c r="E439" s="239" t="str">
        <f t="shared" si="44"/>
        <v/>
      </c>
      <c r="F439" s="241" t="str">
        <f t="shared" si="45"/>
        <v/>
      </c>
      <c r="G439" s="239" t="str">
        <f t="shared" si="46"/>
        <v/>
      </c>
      <c r="H439" s="240" t="str">
        <f t="shared" si="47"/>
        <v/>
      </c>
      <c r="K439" s="190" t="str">
        <f t="shared" si="48"/>
        <v/>
      </c>
    </row>
    <row r="440" spans="1:11">
      <c r="A440" s="177">
        <v>415</v>
      </c>
      <c r="C440" s="237" t="str">
        <f t="shared" si="42"/>
        <v/>
      </c>
      <c r="D440" s="238" t="str">
        <f t="shared" si="43"/>
        <v/>
      </c>
      <c r="E440" s="239" t="str">
        <f t="shared" si="44"/>
        <v/>
      </c>
      <c r="F440" s="241" t="str">
        <f t="shared" si="45"/>
        <v/>
      </c>
      <c r="G440" s="239" t="str">
        <f t="shared" si="46"/>
        <v/>
      </c>
      <c r="H440" s="240" t="str">
        <f t="shared" si="47"/>
        <v/>
      </c>
      <c r="K440" s="190" t="str">
        <f t="shared" si="48"/>
        <v/>
      </c>
    </row>
    <row r="441" spans="1:11">
      <c r="A441" s="177">
        <v>416</v>
      </c>
      <c r="C441" s="237" t="str">
        <f t="shared" si="42"/>
        <v/>
      </c>
      <c r="D441" s="238" t="str">
        <f t="shared" si="43"/>
        <v/>
      </c>
      <c r="E441" s="239" t="str">
        <f t="shared" si="44"/>
        <v/>
      </c>
      <c r="F441" s="241" t="str">
        <f t="shared" si="45"/>
        <v/>
      </c>
      <c r="G441" s="239" t="str">
        <f t="shared" si="46"/>
        <v/>
      </c>
      <c r="H441" s="240" t="str">
        <f t="shared" si="47"/>
        <v/>
      </c>
      <c r="K441" s="190" t="str">
        <f t="shared" si="48"/>
        <v/>
      </c>
    </row>
    <row r="442" spans="1:11">
      <c r="A442" s="177">
        <v>417</v>
      </c>
      <c r="C442" s="237" t="str">
        <f t="shared" si="42"/>
        <v/>
      </c>
      <c r="D442" s="238" t="str">
        <f t="shared" si="43"/>
        <v/>
      </c>
      <c r="E442" s="239" t="str">
        <f t="shared" si="44"/>
        <v/>
      </c>
      <c r="F442" s="241" t="str">
        <f t="shared" si="45"/>
        <v/>
      </c>
      <c r="G442" s="239" t="str">
        <f t="shared" si="46"/>
        <v/>
      </c>
      <c r="H442" s="240" t="str">
        <f t="shared" si="47"/>
        <v/>
      </c>
      <c r="K442" s="190" t="str">
        <f t="shared" si="48"/>
        <v/>
      </c>
    </row>
    <row r="443" spans="1:11">
      <c r="A443" s="177">
        <v>418</v>
      </c>
      <c r="C443" s="237" t="str">
        <f t="shared" si="42"/>
        <v/>
      </c>
      <c r="D443" s="238" t="str">
        <f t="shared" si="43"/>
        <v/>
      </c>
      <c r="E443" s="239" t="str">
        <f t="shared" si="44"/>
        <v/>
      </c>
      <c r="F443" s="241" t="str">
        <f t="shared" si="45"/>
        <v/>
      </c>
      <c r="G443" s="239" t="str">
        <f t="shared" si="46"/>
        <v/>
      </c>
      <c r="H443" s="240" t="str">
        <f t="shared" si="47"/>
        <v/>
      </c>
      <c r="K443" s="190" t="str">
        <f t="shared" si="48"/>
        <v/>
      </c>
    </row>
    <row r="444" spans="1:11">
      <c r="A444" s="177">
        <v>419</v>
      </c>
      <c r="C444" s="237" t="str">
        <f t="shared" si="42"/>
        <v/>
      </c>
      <c r="D444" s="238" t="str">
        <f t="shared" si="43"/>
        <v/>
      </c>
      <c r="E444" s="239" t="str">
        <f t="shared" si="44"/>
        <v/>
      </c>
      <c r="F444" s="241" t="str">
        <f t="shared" si="45"/>
        <v/>
      </c>
      <c r="G444" s="239" t="str">
        <f t="shared" si="46"/>
        <v/>
      </c>
      <c r="H444" s="240" t="str">
        <f t="shared" si="47"/>
        <v/>
      </c>
      <c r="K444" s="190" t="str">
        <f t="shared" si="48"/>
        <v/>
      </c>
    </row>
    <row r="445" spans="1:11">
      <c r="A445" s="177">
        <v>420</v>
      </c>
      <c r="C445" s="237" t="str">
        <f t="shared" si="42"/>
        <v/>
      </c>
      <c r="D445" s="238" t="str">
        <f t="shared" si="43"/>
        <v/>
      </c>
      <c r="E445" s="239" t="str">
        <f t="shared" si="44"/>
        <v/>
      </c>
      <c r="F445" s="241" t="str">
        <f t="shared" si="45"/>
        <v/>
      </c>
      <c r="G445" s="239" t="str">
        <f t="shared" si="46"/>
        <v/>
      </c>
      <c r="H445" s="240" t="str">
        <f t="shared" si="47"/>
        <v/>
      </c>
      <c r="K445" s="190" t="str">
        <f t="shared" si="48"/>
        <v/>
      </c>
    </row>
    <row r="446" spans="1:11">
      <c r="A446" s="177">
        <v>421</v>
      </c>
      <c r="C446" s="237" t="str">
        <f t="shared" si="42"/>
        <v/>
      </c>
      <c r="D446" s="238" t="str">
        <f t="shared" si="43"/>
        <v/>
      </c>
      <c r="E446" s="239" t="str">
        <f t="shared" si="44"/>
        <v/>
      </c>
      <c r="F446" s="241" t="str">
        <f t="shared" si="45"/>
        <v/>
      </c>
      <c r="G446" s="239" t="str">
        <f t="shared" si="46"/>
        <v/>
      </c>
      <c r="H446" s="240" t="str">
        <f t="shared" si="47"/>
        <v/>
      </c>
      <c r="K446" s="190" t="str">
        <f t="shared" si="48"/>
        <v/>
      </c>
    </row>
    <row r="447" spans="1:11">
      <c r="A447" s="177">
        <v>422</v>
      </c>
      <c r="C447" s="237" t="str">
        <f t="shared" si="42"/>
        <v/>
      </c>
      <c r="D447" s="238" t="str">
        <f t="shared" si="43"/>
        <v/>
      </c>
      <c r="E447" s="239" t="str">
        <f t="shared" si="44"/>
        <v/>
      </c>
      <c r="F447" s="241" t="str">
        <f t="shared" si="45"/>
        <v/>
      </c>
      <c r="G447" s="239" t="str">
        <f t="shared" si="46"/>
        <v/>
      </c>
      <c r="H447" s="240" t="str">
        <f t="shared" si="47"/>
        <v/>
      </c>
      <c r="K447" s="190" t="str">
        <f t="shared" si="48"/>
        <v/>
      </c>
    </row>
    <row r="448" spans="1:11">
      <c r="A448" s="177">
        <v>423</v>
      </c>
      <c r="C448" s="237" t="str">
        <f t="shared" si="42"/>
        <v/>
      </c>
      <c r="D448" s="238" t="str">
        <f t="shared" si="43"/>
        <v/>
      </c>
      <c r="E448" s="239" t="str">
        <f t="shared" si="44"/>
        <v/>
      </c>
      <c r="F448" s="241" t="str">
        <f t="shared" si="45"/>
        <v/>
      </c>
      <c r="G448" s="239" t="str">
        <f t="shared" si="46"/>
        <v/>
      </c>
      <c r="H448" s="240" t="str">
        <f t="shared" si="47"/>
        <v/>
      </c>
      <c r="K448" s="190" t="str">
        <f t="shared" si="48"/>
        <v/>
      </c>
    </row>
    <row r="449" spans="1:11">
      <c r="A449" s="177">
        <v>424</v>
      </c>
      <c r="C449" s="237" t="str">
        <f t="shared" si="42"/>
        <v/>
      </c>
      <c r="D449" s="238" t="str">
        <f t="shared" si="43"/>
        <v/>
      </c>
      <c r="E449" s="239" t="str">
        <f t="shared" si="44"/>
        <v/>
      </c>
      <c r="F449" s="241" t="str">
        <f t="shared" si="45"/>
        <v/>
      </c>
      <c r="G449" s="239" t="str">
        <f t="shared" si="46"/>
        <v/>
      </c>
      <c r="H449" s="240" t="str">
        <f t="shared" si="47"/>
        <v/>
      </c>
      <c r="K449" s="190" t="str">
        <f t="shared" si="48"/>
        <v/>
      </c>
    </row>
    <row r="450" spans="1:11">
      <c r="A450" s="177">
        <v>425</v>
      </c>
      <c r="C450" s="237" t="str">
        <f t="shared" si="42"/>
        <v/>
      </c>
      <c r="D450" s="238" t="str">
        <f t="shared" si="43"/>
        <v/>
      </c>
      <c r="E450" s="239" t="str">
        <f t="shared" si="44"/>
        <v/>
      </c>
      <c r="F450" s="241" t="str">
        <f t="shared" si="45"/>
        <v/>
      </c>
      <c r="G450" s="239" t="str">
        <f t="shared" si="46"/>
        <v/>
      </c>
      <c r="H450" s="240" t="str">
        <f t="shared" si="47"/>
        <v/>
      </c>
      <c r="K450" s="190" t="str">
        <f t="shared" si="48"/>
        <v/>
      </c>
    </row>
    <row r="451" spans="1:11">
      <c r="A451" s="177">
        <v>426</v>
      </c>
      <c r="C451" s="237" t="str">
        <f t="shared" si="42"/>
        <v/>
      </c>
      <c r="D451" s="238" t="str">
        <f t="shared" si="43"/>
        <v/>
      </c>
      <c r="E451" s="239" t="str">
        <f t="shared" si="44"/>
        <v/>
      </c>
      <c r="F451" s="241" t="str">
        <f t="shared" si="45"/>
        <v/>
      </c>
      <c r="G451" s="239" t="str">
        <f t="shared" si="46"/>
        <v/>
      </c>
      <c r="H451" s="240" t="str">
        <f t="shared" si="47"/>
        <v/>
      </c>
      <c r="K451" s="190" t="str">
        <f t="shared" si="48"/>
        <v/>
      </c>
    </row>
    <row r="452" spans="1:11">
      <c r="A452" s="177">
        <v>427</v>
      </c>
      <c r="C452" s="237" t="str">
        <f t="shared" si="42"/>
        <v/>
      </c>
      <c r="D452" s="238" t="str">
        <f t="shared" si="43"/>
        <v/>
      </c>
      <c r="E452" s="239" t="str">
        <f t="shared" si="44"/>
        <v/>
      </c>
      <c r="F452" s="241" t="str">
        <f t="shared" si="45"/>
        <v/>
      </c>
      <c r="G452" s="239" t="str">
        <f t="shared" si="46"/>
        <v/>
      </c>
      <c r="H452" s="240" t="str">
        <f t="shared" si="47"/>
        <v/>
      </c>
      <c r="K452" s="190" t="str">
        <f t="shared" si="48"/>
        <v/>
      </c>
    </row>
    <row r="453" spans="1:11">
      <c r="A453" s="177">
        <v>428</v>
      </c>
      <c r="C453" s="237" t="str">
        <f t="shared" si="42"/>
        <v/>
      </c>
      <c r="D453" s="238" t="str">
        <f t="shared" si="43"/>
        <v/>
      </c>
      <c r="E453" s="239" t="str">
        <f t="shared" si="44"/>
        <v/>
      </c>
      <c r="F453" s="241" t="str">
        <f t="shared" si="45"/>
        <v/>
      </c>
      <c r="G453" s="239" t="str">
        <f t="shared" si="46"/>
        <v/>
      </c>
      <c r="H453" s="240" t="str">
        <f t="shared" si="47"/>
        <v/>
      </c>
      <c r="K453" s="190" t="str">
        <f t="shared" si="48"/>
        <v/>
      </c>
    </row>
    <row r="454" spans="1:11">
      <c r="A454" s="177">
        <v>429</v>
      </c>
      <c r="C454" s="237" t="str">
        <f t="shared" si="42"/>
        <v/>
      </c>
      <c r="D454" s="238" t="str">
        <f t="shared" si="43"/>
        <v/>
      </c>
      <c r="E454" s="239" t="str">
        <f t="shared" si="44"/>
        <v/>
      </c>
      <c r="F454" s="241" t="str">
        <f t="shared" si="45"/>
        <v/>
      </c>
      <c r="G454" s="239" t="str">
        <f t="shared" si="46"/>
        <v/>
      </c>
      <c r="H454" s="240" t="str">
        <f t="shared" si="47"/>
        <v/>
      </c>
      <c r="K454" s="190" t="str">
        <f t="shared" si="48"/>
        <v/>
      </c>
    </row>
    <row r="455" spans="1:11">
      <c r="A455" s="177">
        <v>430</v>
      </c>
      <c r="C455" s="237" t="str">
        <f t="shared" si="42"/>
        <v/>
      </c>
      <c r="D455" s="238" t="str">
        <f t="shared" si="43"/>
        <v/>
      </c>
      <c r="E455" s="239" t="str">
        <f t="shared" si="44"/>
        <v/>
      </c>
      <c r="F455" s="241" t="str">
        <f t="shared" si="45"/>
        <v/>
      </c>
      <c r="G455" s="239" t="str">
        <f t="shared" si="46"/>
        <v/>
      </c>
      <c r="H455" s="240" t="str">
        <f t="shared" si="47"/>
        <v/>
      </c>
      <c r="K455" s="190" t="str">
        <f t="shared" si="48"/>
        <v/>
      </c>
    </row>
    <row r="456" spans="1:11">
      <c r="A456" s="177">
        <v>431</v>
      </c>
      <c r="C456" s="237" t="str">
        <f t="shared" si="42"/>
        <v/>
      </c>
      <c r="D456" s="238" t="str">
        <f t="shared" si="43"/>
        <v/>
      </c>
      <c r="E456" s="239" t="str">
        <f t="shared" si="44"/>
        <v/>
      </c>
      <c r="F456" s="241" t="str">
        <f t="shared" si="45"/>
        <v/>
      </c>
      <c r="G456" s="239" t="str">
        <f t="shared" si="46"/>
        <v/>
      </c>
      <c r="H456" s="240" t="str">
        <f t="shared" si="47"/>
        <v/>
      </c>
      <c r="K456" s="190" t="str">
        <f t="shared" si="48"/>
        <v/>
      </c>
    </row>
    <row r="457" spans="1:11">
      <c r="A457" s="177">
        <v>432</v>
      </c>
      <c r="C457" s="237" t="str">
        <f t="shared" si="42"/>
        <v/>
      </c>
      <c r="D457" s="238" t="str">
        <f t="shared" si="43"/>
        <v/>
      </c>
      <c r="E457" s="239" t="str">
        <f t="shared" si="44"/>
        <v/>
      </c>
      <c r="F457" s="241" t="str">
        <f t="shared" si="45"/>
        <v/>
      </c>
      <c r="G457" s="239" t="str">
        <f t="shared" si="46"/>
        <v/>
      </c>
      <c r="H457" s="240" t="str">
        <f t="shared" si="47"/>
        <v/>
      </c>
      <c r="K457" s="190" t="str">
        <f t="shared" si="48"/>
        <v/>
      </c>
    </row>
    <row r="458" spans="1:11">
      <c r="A458" s="177">
        <v>433</v>
      </c>
      <c r="C458" s="237" t="str">
        <f t="shared" si="42"/>
        <v/>
      </c>
      <c r="D458" s="238" t="str">
        <f t="shared" si="43"/>
        <v/>
      </c>
      <c r="E458" s="239" t="str">
        <f t="shared" si="44"/>
        <v/>
      </c>
      <c r="F458" s="241" t="str">
        <f t="shared" si="45"/>
        <v/>
      </c>
      <c r="G458" s="239" t="str">
        <f t="shared" si="46"/>
        <v/>
      </c>
      <c r="H458" s="240" t="str">
        <f t="shared" si="47"/>
        <v/>
      </c>
      <c r="K458" s="190" t="str">
        <f t="shared" si="48"/>
        <v/>
      </c>
    </row>
    <row r="459" spans="1:11">
      <c r="A459" s="177">
        <v>434</v>
      </c>
      <c r="C459" s="237" t="str">
        <f t="shared" si="42"/>
        <v/>
      </c>
      <c r="D459" s="238" t="str">
        <f t="shared" si="43"/>
        <v/>
      </c>
      <c r="E459" s="239" t="str">
        <f t="shared" si="44"/>
        <v/>
      </c>
      <c r="F459" s="241" t="str">
        <f t="shared" si="45"/>
        <v/>
      </c>
      <c r="G459" s="239" t="str">
        <f t="shared" si="46"/>
        <v/>
      </c>
      <c r="H459" s="240" t="str">
        <f t="shared" si="47"/>
        <v/>
      </c>
      <c r="K459" s="190" t="str">
        <f t="shared" si="48"/>
        <v/>
      </c>
    </row>
    <row r="460" spans="1:11">
      <c r="A460" s="177">
        <v>435</v>
      </c>
      <c r="C460" s="237" t="str">
        <f t="shared" si="42"/>
        <v/>
      </c>
      <c r="D460" s="238" t="str">
        <f t="shared" si="43"/>
        <v/>
      </c>
      <c r="E460" s="239" t="str">
        <f t="shared" si="44"/>
        <v/>
      </c>
      <c r="F460" s="241" t="str">
        <f t="shared" si="45"/>
        <v/>
      </c>
      <c r="G460" s="239" t="str">
        <f t="shared" si="46"/>
        <v/>
      </c>
      <c r="H460" s="240" t="str">
        <f t="shared" si="47"/>
        <v/>
      </c>
      <c r="K460" s="190" t="str">
        <f t="shared" si="48"/>
        <v/>
      </c>
    </row>
    <row r="461" spans="1:11">
      <c r="A461" s="177">
        <v>436</v>
      </c>
      <c r="C461" s="237" t="str">
        <f t="shared" si="42"/>
        <v/>
      </c>
      <c r="D461" s="238" t="str">
        <f t="shared" si="43"/>
        <v/>
      </c>
      <c r="E461" s="239" t="str">
        <f t="shared" si="44"/>
        <v/>
      </c>
      <c r="F461" s="241" t="str">
        <f t="shared" si="45"/>
        <v/>
      </c>
      <c r="G461" s="239" t="str">
        <f t="shared" si="46"/>
        <v/>
      </c>
      <c r="H461" s="240" t="str">
        <f t="shared" si="47"/>
        <v/>
      </c>
      <c r="K461" s="190" t="str">
        <f t="shared" si="48"/>
        <v/>
      </c>
    </row>
    <row r="462" spans="1:11">
      <c r="A462" s="177">
        <v>437</v>
      </c>
      <c r="C462" s="237" t="str">
        <f t="shared" si="42"/>
        <v/>
      </c>
      <c r="D462" s="238" t="str">
        <f t="shared" si="43"/>
        <v/>
      </c>
      <c r="E462" s="239" t="str">
        <f t="shared" si="44"/>
        <v/>
      </c>
      <c r="F462" s="241" t="str">
        <f t="shared" si="45"/>
        <v/>
      </c>
      <c r="G462" s="239" t="str">
        <f t="shared" si="46"/>
        <v/>
      </c>
      <c r="H462" s="240" t="str">
        <f t="shared" si="47"/>
        <v/>
      </c>
      <c r="K462" s="190" t="str">
        <f t="shared" si="48"/>
        <v/>
      </c>
    </row>
    <row r="463" spans="1:11">
      <c r="A463" s="177">
        <v>438</v>
      </c>
      <c r="C463" s="237" t="str">
        <f t="shared" si="42"/>
        <v/>
      </c>
      <c r="D463" s="238" t="str">
        <f t="shared" si="43"/>
        <v/>
      </c>
      <c r="E463" s="239" t="str">
        <f t="shared" si="44"/>
        <v/>
      </c>
      <c r="F463" s="241" t="str">
        <f t="shared" si="45"/>
        <v/>
      </c>
      <c r="G463" s="239" t="str">
        <f t="shared" si="46"/>
        <v/>
      </c>
      <c r="H463" s="240" t="str">
        <f t="shared" si="47"/>
        <v/>
      </c>
      <c r="K463" s="190" t="str">
        <f t="shared" si="48"/>
        <v/>
      </c>
    </row>
    <row r="464" spans="1:11">
      <c r="A464" s="177">
        <v>439</v>
      </c>
      <c r="C464" s="237" t="str">
        <f t="shared" si="42"/>
        <v/>
      </c>
      <c r="D464" s="238" t="str">
        <f t="shared" si="43"/>
        <v/>
      </c>
      <c r="E464" s="239" t="str">
        <f t="shared" si="44"/>
        <v/>
      </c>
      <c r="F464" s="241" t="str">
        <f t="shared" si="45"/>
        <v/>
      </c>
      <c r="G464" s="239" t="str">
        <f t="shared" si="46"/>
        <v/>
      </c>
      <c r="H464" s="240" t="str">
        <f t="shared" si="47"/>
        <v/>
      </c>
      <c r="K464" s="190" t="str">
        <f t="shared" si="48"/>
        <v/>
      </c>
    </row>
    <row r="465" spans="1:11">
      <c r="A465" s="177">
        <v>440</v>
      </c>
      <c r="C465" s="237" t="str">
        <f t="shared" si="42"/>
        <v/>
      </c>
      <c r="D465" s="238" t="str">
        <f t="shared" si="43"/>
        <v/>
      </c>
      <c r="E465" s="239" t="str">
        <f t="shared" si="44"/>
        <v/>
      </c>
      <c r="F465" s="241" t="str">
        <f t="shared" si="45"/>
        <v/>
      </c>
      <c r="G465" s="239" t="str">
        <f t="shared" si="46"/>
        <v/>
      </c>
      <c r="H465" s="240" t="str">
        <f t="shared" si="47"/>
        <v/>
      </c>
      <c r="K465" s="190" t="str">
        <f t="shared" si="48"/>
        <v/>
      </c>
    </row>
    <row r="466" spans="1:11">
      <c r="A466" s="177">
        <v>441</v>
      </c>
      <c r="C466" s="237" t="str">
        <f t="shared" si="42"/>
        <v/>
      </c>
      <c r="D466" s="238" t="str">
        <f t="shared" si="43"/>
        <v/>
      </c>
      <c r="E466" s="239" t="str">
        <f t="shared" si="44"/>
        <v/>
      </c>
      <c r="F466" s="241" t="str">
        <f t="shared" si="45"/>
        <v/>
      </c>
      <c r="G466" s="239" t="str">
        <f t="shared" si="46"/>
        <v/>
      </c>
      <c r="H466" s="240" t="str">
        <f t="shared" si="47"/>
        <v/>
      </c>
      <c r="K466" s="190" t="str">
        <f t="shared" si="48"/>
        <v/>
      </c>
    </row>
    <row r="467" spans="1:11">
      <c r="A467" s="177">
        <v>442</v>
      </c>
      <c r="C467" s="237" t="str">
        <f t="shared" si="42"/>
        <v/>
      </c>
      <c r="D467" s="238" t="str">
        <f t="shared" si="43"/>
        <v/>
      </c>
      <c r="E467" s="239" t="str">
        <f t="shared" si="44"/>
        <v/>
      </c>
      <c r="F467" s="241" t="str">
        <f t="shared" si="45"/>
        <v/>
      </c>
      <c r="G467" s="239" t="str">
        <f t="shared" si="46"/>
        <v/>
      </c>
      <c r="H467" s="240" t="str">
        <f t="shared" si="47"/>
        <v/>
      </c>
      <c r="K467" s="190" t="str">
        <f t="shared" si="48"/>
        <v/>
      </c>
    </row>
    <row r="468" spans="1:11">
      <c r="A468" s="177">
        <v>443</v>
      </c>
      <c r="C468" s="237" t="str">
        <f t="shared" si="42"/>
        <v/>
      </c>
      <c r="D468" s="238" t="str">
        <f t="shared" si="43"/>
        <v/>
      </c>
      <c r="E468" s="239" t="str">
        <f t="shared" si="44"/>
        <v/>
      </c>
      <c r="F468" s="241" t="str">
        <f t="shared" si="45"/>
        <v/>
      </c>
      <c r="G468" s="239" t="str">
        <f t="shared" si="46"/>
        <v/>
      </c>
      <c r="H468" s="240" t="str">
        <f t="shared" si="47"/>
        <v/>
      </c>
      <c r="K468" s="190" t="str">
        <f t="shared" si="48"/>
        <v/>
      </c>
    </row>
    <row r="469" spans="1:11">
      <c r="A469" s="177">
        <v>444</v>
      </c>
      <c r="C469" s="237" t="str">
        <f t="shared" si="42"/>
        <v/>
      </c>
      <c r="D469" s="238" t="str">
        <f t="shared" si="43"/>
        <v/>
      </c>
      <c r="E469" s="239" t="str">
        <f t="shared" si="44"/>
        <v/>
      </c>
      <c r="F469" s="241" t="str">
        <f t="shared" si="45"/>
        <v/>
      </c>
      <c r="G469" s="239" t="str">
        <f t="shared" si="46"/>
        <v/>
      </c>
      <c r="H469" s="240" t="str">
        <f t="shared" si="47"/>
        <v/>
      </c>
      <c r="K469" s="190" t="str">
        <f t="shared" si="48"/>
        <v/>
      </c>
    </row>
    <row r="470" spans="1:11">
      <c r="A470" s="177">
        <v>445</v>
      </c>
      <c r="C470" s="237" t="str">
        <f t="shared" si="42"/>
        <v/>
      </c>
      <c r="D470" s="238" t="str">
        <f t="shared" si="43"/>
        <v/>
      </c>
      <c r="E470" s="239" t="str">
        <f t="shared" si="44"/>
        <v/>
      </c>
      <c r="F470" s="241" t="str">
        <f t="shared" si="45"/>
        <v/>
      </c>
      <c r="G470" s="239" t="str">
        <f t="shared" si="46"/>
        <v/>
      </c>
      <c r="H470" s="240" t="str">
        <f t="shared" si="47"/>
        <v/>
      </c>
      <c r="K470" s="190" t="str">
        <f t="shared" si="48"/>
        <v/>
      </c>
    </row>
    <row r="471" spans="1:11">
      <c r="A471" s="177">
        <v>446</v>
      </c>
      <c r="C471" s="237" t="str">
        <f t="shared" si="42"/>
        <v/>
      </c>
      <c r="D471" s="238" t="str">
        <f t="shared" si="43"/>
        <v/>
      </c>
      <c r="E471" s="239" t="str">
        <f t="shared" si="44"/>
        <v/>
      </c>
      <c r="F471" s="241" t="str">
        <f t="shared" si="45"/>
        <v/>
      </c>
      <c r="G471" s="239" t="str">
        <f t="shared" si="46"/>
        <v/>
      </c>
      <c r="H471" s="240" t="str">
        <f t="shared" si="47"/>
        <v/>
      </c>
      <c r="K471" s="190" t="str">
        <f t="shared" si="48"/>
        <v/>
      </c>
    </row>
    <row r="472" spans="1:11">
      <c r="A472" s="177">
        <v>447</v>
      </c>
      <c r="C472" s="237" t="str">
        <f t="shared" si="42"/>
        <v/>
      </c>
      <c r="D472" s="238" t="str">
        <f t="shared" si="43"/>
        <v/>
      </c>
      <c r="E472" s="239" t="str">
        <f t="shared" si="44"/>
        <v/>
      </c>
      <c r="F472" s="241" t="str">
        <f t="shared" si="45"/>
        <v/>
      </c>
      <c r="G472" s="239" t="str">
        <f t="shared" si="46"/>
        <v/>
      </c>
      <c r="H472" s="240" t="str">
        <f t="shared" si="47"/>
        <v/>
      </c>
      <c r="K472" s="190" t="str">
        <f t="shared" si="48"/>
        <v/>
      </c>
    </row>
    <row r="473" spans="1:11">
      <c r="A473" s="177">
        <v>448</v>
      </c>
      <c r="C473" s="237" t="str">
        <f t="shared" ref="C473:C506" si="49">IF(E$11*E$15&lt;A473,"",A473)</f>
        <v/>
      </c>
      <c r="D473" s="238" t="str">
        <f t="shared" si="43"/>
        <v/>
      </c>
      <c r="E473" s="239" t="str">
        <f t="shared" si="44"/>
        <v/>
      </c>
      <c r="F473" s="241" t="str">
        <f t="shared" si="45"/>
        <v/>
      </c>
      <c r="G473" s="239" t="str">
        <f t="shared" si="46"/>
        <v/>
      </c>
      <c r="H473" s="240" t="str">
        <f t="shared" si="47"/>
        <v/>
      </c>
      <c r="K473" s="190" t="str">
        <f t="shared" si="48"/>
        <v/>
      </c>
    </row>
    <row r="474" spans="1:11">
      <c r="A474" s="177">
        <v>449</v>
      </c>
      <c r="C474" s="237" t="str">
        <f t="shared" si="49"/>
        <v/>
      </c>
      <c r="D474" s="238" t="str">
        <f t="shared" ref="D474:D506" si="50">IF(C474&lt;&gt;"",IF(E$17=1,(H$25*E$13/E$15)/(1-(1+(E$13/E$15))^(-E$11*E$15)),IF(OR(E$17=2,E$17=3),E474+F474,"")),"")</f>
        <v/>
      </c>
      <c r="E474" s="239" t="str">
        <f t="shared" ref="E474:E506" si="51">IF(C474&lt;&gt;"",H473*E$13/E$15,"")</f>
        <v/>
      </c>
      <c r="F474" s="241" t="str">
        <f t="shared" ref="F474:F506" si="52">IF(C474&lt;&gt;"",IF(E$17=1,D474-E474,IF(E$17=2,H$25/(E$11*E$15),IF(E$17=3,IF(E$11*E$15=C474,H$25,0),""))),"")</f>
        <v/>
      </c>
      <c r="G474" s="239" t="str">
        <f t="shared" ref="G474:G506" si="53">IF(C474&lt;&gt;"",G473+F474,"")</f>
        <v/>
      </c>
      <c r="H474" s="240" t="str">
        <f t="shared" ref="H474:H506" si="54">IF(C474&lt;&gt;"",H473-F474,"")</f>
        <v/>
      </c>
      <c r="K474" s="190" t="str">
        <f t="shared" ref="K474:K507" si="55">+D474</f>
        <v/>
      </c>
    </row>
    <row r="475" spans="1:11">
      <c r="A475" s="177">
        <v>450</v>
      </c>
      <c r="C475" s="237" t="str">
        <f t="shared" si="49"/>
        <v/>
      </c>
      <c r="D475" s="238" t="str">
        <f t="shared" si="50"/>
        <v/>
      </c>
      <c r="E475" s="239" t="str">
        <f t="shared" si="51"/>
        <v/>
      </c>
      <c r="F475" s="241" t="str">
        <f t="shared" si="52"/>
        <v/>
      </c>
      <c r="G475" s="239" t="str">
        <f t="shared" si="53"/>
        <v/>
      </c>
      <c r="H475" s="240" t="str">
        <f t="shared" si="54"/>
        <v/>
      </c>
      <c r="K475" s="190" t="str">
        <f t="shared" si="55"/>
        <v/>
      </c>
    </row>
    <row r="476" spans="1:11">
      <c r="A476" s="177">
        <v>451</v>
      </c>
      <c r="C476" s="237" t="str">
        <f t="shared" si="49"/>
        <v/>
      </c>
      <c r="D476" s="238" t="str">
        <f t="shared" si="50"/>
        <v/>
      </c>
      <c r="E476" s="239" t="str">
        <f t="shared" si="51"/>
        <v/>
      </c>
      <c r="F476" s="241" t="str">
        <f t="shared" si="52"/>
        <v/>
      </c>
      <c r="G476" s="239" t="str">
        <f t="shared" si="53"/>
        <v/>
      </c>
      <c r="H476" s="240" t="str">
        <f t="shared" si="54"/>
        <v/>
      </c>
      <c r="K476" s="190" t="str">
        <f t="shared" si="55"/>
        <v/>
      </c>
    </row>
    <row r="477" spans="1:11">
      <c r="A477" s="177">
        <v>452</v>
      </c>
      <c r="C477" s="237" t="str">
        <f t="shared" si="49"/>
        <v/>
      </c>
      <c r="D477" s="238" t="str">
        <f t="shared" si="50"/>
        <v/>
      </c>
      <c r="E477" s="239" t="str">
        <f t="shared" si="51"/>
        <v/>
      </c>
      <c r="F477" s="241" t="str">
        <f t="shared" si="52"/>
        <v/>
      </c>
      <c r="G477" s="239" t="str">
        <f t="shared" si="53"/>
        <v/>
      </c>
      <c r="H477" s="240" t="str">
        <f t="shared" si="54"/>
        <v/>
      </c>
      <c r="K477" s="190" t="str">
        <f t="shared" si="55"/>
        <v/>
      </c>
    </row>
    <row r="478" spans="1:11">
      <c r="A478" s="177">
        <v>453</v>
      </c>
      <c r="C478" s="237" t="str">
        <f t="shared" si="49"/>
        <v/>
      </c>
      <c r="D478" s="238" t="str">
        <f t="shared" si="50"/>
        <v/>
      </c>
      <c r="E478" s="239" t="str">
        <f t="shared" si="51"/>
        <v/>
      </c>
      <c r="F478" s="241" t="str">
        <f t="shared" si="52"/>
        <v/>
      </c>
      <c r="G478" s="239" t="str">
        <f t="shared" si="53"/>
        <v/>
      </c>
      <c r="H478" s="240" t="str">
        <f t="shared" si="54"/>
        <v/>
      </c>
      <c r="K478" s="190" t="str">
        <f t="shared" si="55"/>
        <v/>
      </c>
    </row>
    <row r="479" spans="1:11">
      <c r="A479" s="177">
        <v>454</v>
      </c>
      <c r="C479" s="237" t="str">
        <f t="shared" si="49"/>
        <v/>
      </c>
      <c r="D479" s="238" t="str">
        <f t="shared" si="50"/>
        <v/>
      </c>
      <c r="E479" s="239" t="str">
        <f t="shared" si="51"/>
        <v/>
      </c>
      <c r="F479" s="241" t="str">
        <f t="shared" si="52"/>
        <v/>
      </c>
      <c r="G479" s="239" t="str">
        <f t="shared" si="53"/>
        <v/>
      </c>
      <c r="H479" s="240" t="str">
        <f t="shared" si="54"/>
        <v/>
      </c>
      <c r="K479" s="190" t="str">
        <f t="shared" si="55"/>
        <v/>
      </c>
    </row>
    <row r="480" spans="1:11">
      <c r="A480" s="177">
        <v>455</v>
      </c>
      <c r="C480" s="237" t="str">
        <f t="shared" si="49"/>
        <v/>
      </c>
      <c r="D480" s="238" t="str">
        <f t="shared" si="50"/>
        <v/>
      </c>
      <c r="E480" s="239" t="str">
        <f t="shared" si="51"/>
        <v/>
      </c>
      <c r="F480" s="241" t="str">
        <f t="shared" si="52"/>
        <v/>
      </c>
      <c r="G480" s="239" t="str">
        <f t="shared" si="53"/>
        <v/>
      </c>
      <c r="H480" s="240" t="str">
        <f t="shared" si="54"/>
        <v/>
      </c>
      <c r="K480" s="190" t="str">
        <f t="shared" si="55"/>
        <v/>
      </c>
    </row>
    <row r="481" spans="1:11">
      <c r="A481" s="177">
        <v>456</v>
      </c>
      <c r="C481" s="237" t="str">
        <f t="shared" si="49"/>
        <v/>
      </c>
      <c r="D481" s="238" t="str">
        <f t="shared" si="50"/>
        <v/>
      </c>
      <c r="E481" s="239" t="str">
        <f t="shared" si="51"/>
        <v/>
      </c>
      <c r="F481" s="241" t="str">
        <f t="shared" si="52"/>
        <v/>
      </c>
      <c r="G481" s="239" t="str">
        <f t="shared" si="53"/>
        <v/>
      </c>
      <c r="H481" s="240" t="str">
        <f t="shared" si="54"/>
        <v/>
      </c>
      <c r="K481" s="190" t="str">
        <f t="shared" si="55"/>
        <v/>
      </c>
    </row>
    <row r="482" spans="1:11">
      <c r="A482" s="177">
        <v>457</v>
      </c>
      <c r="C482" s="237" t="str">
        <f t="shared" si="49"/>
        <v/>
      </c>
      <c r="D482" s="238" t="str">
        <f t="shared" si="50"/>
        <v/>
      </c>
      <c r="E482" s="239" t="str">
        <f t="shared" si="51"/>
        <v/>
      </c>
      <c r="F482" s="241" t="str">
        <f t="shared" si="52"/>
        <v/>
      </c>
      <c r="G482" s="239" t="str">
        <f t="shared" si="53"/>
        <v/>
      </c>
      <c r="H482" s="240" t="str">
        <f t="shared" si="54"/>
        <v/>
      </c>
      <c r="K482" s="190" t="str">
        <f t="shared" si="55"/>
        <v/>
      </c>
    </row>
    <row r="483" spans="1:11">
      <c r="A483" s="177">
        <v>458</v>
      </c>
      <c r="C483" s="237" t="str">
        <f t="shared" si="49"/>
        <v/>
      </c>
      <c r="D483" s="238" t="str">
        <f t="shared" si="50"/>
        <v/>
      </c>
      <c r="E483" s="239" t="str">
        <f t="shared" si="51"/>
        <v/>
      </c>
      <c r="F483" s="241" t="str">
        <f t="shared" si="52"/>
        <v/>
      </c>
      <c r="G483" s="239" t="str">
        <f t="shared" si="53"/>
        <v/>
      </c>
      <c r="H483" s="240" t="str">
        <f t="shared" si="54"/>
        <v/>
      </c>
      <c r="K483" s="190" t="str">
        <f t="shared" si="55"/>
        <v/>
      </c>
    </row>
    <row r="484" spans="1:11">
      <c r="A484" s="177">
        <v>459</v>
      </c>
      <c r="C484" s="237" t="str">
        <f t="shared" si="49"/>
        <v/>
      </c>
      <c r="D484" s="238" t="str">
        <f t="shared" si="50"/>
        <v/>
      </c>
      <c r="E484" s="239" t="str">
        <f t="shared" si="51"/>
        <v/>
      </c>
      <c r="F484" s="241" t="str">
        <f t="shared" si="52"/>
        <v/>
      </c>
      <c r="G484" s="239" t="str">
        <f t="shared" si="53"/>
        <v/>
      </c>
      <c r="H484" s="240" t="str">
        <f t="shared" si="54"/>
        <v/>
      </c>
      <c r="K484" s="190" t="str">
        <f t="shared" si="55"/>
        <v/>
      </c>
    </row>
    <row r="485" spans="1:11">
      <c r="A485" s="177">
        <v>460</v>
      </c>
      <c r="C485" s="237" t="str">
        <f t="shared" si="49"/>
        <v/>
      </c>
      <c r="D485" s="238" t="str">
        <f t="shared" si="50"/>
        <v/>
      </c>
      <c r="E485" s="239" t="str">
        <f t="shared" si="51"/>
        <v/>
      </c>
      <c r="F485" s="241" t="str">
        <f t="shared" si="52"/>
        <v/>
      </c>
      <c r="G485" s="239" t="str">
        <f t="shared" si="53"/>
        <v/>
      </c>
      <c r="H485" s="240" t="str">
        <f t="shared" si="54"/>
        <v/>
      </c>
      <c r="K485" s="190" t="str">
        <f t="shared" si="55"/>
        <v/>
      </c>
    </row>
    <row r="486" spans="1:11">
      <c r="A486" s="177">
        <v>461</v>
      </c>
      <c r="C486" s="237" t="str">
        <f t="shared" si="49"/>
        <v/>
      </c>
      <c r="D486" s="238" t="str">
        <f t="shared" si="50"/>
        <v/>
      </c>
      <c r="E486" s="239" t="str">
        <f t="shared" si="51"/>
        <v/>
      </c>
      <c r="F486" s="241" t="str">
        <f t="shared" si="52"/>
        <v/>
      </c>
      <c r="G486" s="239" t="str">
        <f t="shared" si="53"/>
        <v/>
      </c>
      <c r="H486" s="240" t="str">
        <f t="shared" si="54"/>
        <v/>
      </c>
      <c r="K486" s="190" t="str">
        <f t="shared" si="55"/>
        <v/>
      </c>
    </row>
    <row r="487" spans="1:11">
      <c r="A487" s="177">
        <v>462</v>
      </c>
      <c r="C487" s="237" t="str">
        <f t="shared" si="49"/>
        <v/>
      </c>
      <c r="D487" s="238" t="str">
        <f t="shared" si="50"/>
        <v/>
      </c>
      <c r="E487" s="239" t="str">
        <f t="shared" si="51"/>
        <v/>
      </c>
      <c r="F487" s="241" t="str">
        <f t="shared" si="52"/>
        <v/>
      </c>
      <c r="G487" s="239" t="str">
        <f t="shared" si="53"/>
        <v/>
      </c>
      <c r="H487" s="240" t="str">
        <f t="shared" si="54"/>
        <v/>
      </c>
      <c r="K487" s="190" t="str">
        <f t="shared" si="55"/>
        <v/>
      </c>
    </row>
    <row r="488" spans="1:11">
      <c r="A488" s="177">
        <v>463</v>
      </c>
      <c r="C488" s="237" t="str">
        <f t="shared" si="49"/>
        <v/>
      </c>
      <c r="D488" s="238" t="str">
        <f t="shared" si="50"/>
        <v/>
      </c>
      <c r="E488" s="239" t="str">
        <f t="shared" si="51"/>
        <v/>
      </c>
      <c r="F488" s="241" t="str">
        <f t="shared" si="52"/>
        <v/>
      </c>
      <c r="G488" s="239" t="str">
        <f t="shared" si="53"/>
        <v/>
      </c>
      <c r="H488" s="240" t="str">
        <f t="shared" si="54"/>
        <v/>
      </c>
      <c r="K488" s="190" t="str">
        <f t="shared" si="55"/>
        <v/>
      </c>
    </row>
    <row r="489" spans="1:11">
      <c r="A489" s="177">
        <v>464</v>
      </c>
      <c r="C489" s="237" t="str">
        <f t="shared" si="49"/>
        <v/>
      </c>
      <c r="D489" s="238" t="str">
        <f t="shared" si="50"/>
        <v/>
      </c>
      <c r="E489" s="239" t="str">
        <f t="shared" si="51"/>
        <v/>
      </c>
      <c r="F489" s="241" t="str">
        <f t="shared" si="52"/>
        <v/>
      </c>
      <c r="G489" s="239" t="str">
        <f t="shared" si="53"/>
        <v/>
      </c>
      <c r="H489" s="240" t="str">
        <f t="shared" si="54"/>
        <v/>
      </c>
      <c r="K489" s="190" t="str">
        <f t="shared" si="55"/>
        <v/>
      </c>
    </row>
    <row r="490" spans="1:11">
      <c r="A490" s="177">
        <v>465</v>
      </c>
      <c r="C490" s="237" t="str">
        <f t="shared" si="49"/>
        <v/>
      </c>
      <c r="D490" s="238" t="str">
        <f t="shared" si="50"/>
        <v/>
      </c>
      <c r="E490" s="239" t="str">
        <f t="shared" si="51"/>
        <v/>
      </c>
      <c r="F490" s="241" t="str">
        <f t="shared" si="52"/>
        <v/>
      </c>
      <c r="G490" s="239" t="str">
        <f t="shared" si="53"/>
        <v/>
      </c>
      <c r="H490" s="240" t="str">
        <f t="shared" si="54"/>
        <v/>
      </c>
      <c r="K490" s="190" t="str">
        <f t="shared" si="55"/>
        <v/>
      </c>
    </row>
    <row r="491" spans="1:11">
      <c r="A491" s="177">
        <v>466</v>
      </c>
      <c r="C491" s="237" t="str">
        <f t="shared" si="49"/>
        <v/>
      </c>
      <c r="D491" s="238" t="str">
        <f t="shared" si="50"/>
        <v/>
      </c>
      <c r="E491" s="239" t="str">
        <f t="shared" si="51"/>
        <v/>
      </c>
      <c r="F491" s="241" t="str">
        <f t="shared" si="52"/>
        <v/>
      </c>
      <c r="G491" s="239" t="str">
        <f t="shared" si="53"/>
        <v/>
      </c>
      <c r="H491" s="240" t="str">
        <f t="shared" si="54"/>
        <v/>
      </c>
      <c r="K491" s="190" t="str">
        <f t="shared" si="55"/>
        <v/>
      </c>
    </row>
    <row r="492" spans="1:11">
      <c r="A492" s="177">
        <v>467</v>
      </c>
      <c r="C492" s="237" t="str">
        <f t="shared" si="49"/>
        <v/>
      </c>
      <c r="D492" s="238" t="str">
        <f t="shared" si="50"/>
        <v/>
      </c>
      <c r="E492" s="239" t="str">
        <f t="shared" si="51"/>
        <v/>
      </c>
      <c r="F492" s="241" t="str">
        <f t="shared" si="52"/>
        <v/>
      </c>
      <c r="G492" s="239" t="str">
        <f t="shared" si="53"/>
        <v/>
      </c>
      <c r="H492" s="240" t="str">
        <f t="shared" si="54"/>
        <v/>
      </c>
      <c r="K492" s="190" t="str">
        <f t="shared" si="55"/>
        <v/>
      </c>
    </row>
    <row r="493" spans="1:11">
      <c r="A493" s="177">
        <v>468</v>
      </c>
      <c r="C493" s="237" t="str">
        <f t="shared" si="49"/>
        <v/>
      </c>
      <c r="D493" s="238" t="str">
        <f t="shared" si="50"/>
        <v/>
      </c>
      <c r="E493" s="239" t="str">
        <f t="shared" si="51"/>
        <v/>
      </c>
      <c r="F493" s="241" t="str">
        <f t="shared" si="52"/>
        <v/>
      </c>
      <c r="G493" s="239" t="str">
        <f t="shared" si="53"/>
        <v/>
      </c>
      <c r="H493" s="240" t="str">
        <f t="shared" si="54"/>
        <v/>
      </c>
      <c r="K493" s="190" t="str">
        <f t="shared" si="55"/>
        <v/>
      </c>
    </row>
    <row r="494" spans="1:11">
      <c r="A494" s="177">
        <v>469</v>
      </c>
      <c r="C494" s="237" t="str">
        <f t="shared" si="49"/>
        <v/>
      </c>
      <c r="D494" s="238" t="str">
        <f t="shared" si="50"/>
        <v/>
      </c>
      <c r="E494" s="239" t="str">
        <f t="shared" si="51"/>
        <v/>
      </c>
      <c r="F494" s="241" t="str">
        <f t="shared" si="52"/>
        <v/>
      </c>
      <c r="G494" s="239" t="str">
        <f t="shared" si="53"/>
        <v/>
      </c>
      <c r="H494" s="240" t="str">
        <f t="shared" si="54"/>
        <v/>
      </c>
      <c r="K494" s="190" t="str">
        <f t="shared" si="55"/>
        <v/>
      </c>
    </row>
    <row r="495" spans="1:11">
      <c r="A495" s="177">
        <v>470</v>
      </c>
      <c r="C495" s="237" t="str">
        <f t="shared" si="49"/>
        <v/>
      </c>
      <c r="D495" s="238" t="str">
        <f t="shared" si="50"/>
        <v/>
      </c>
      <c r="E495" s="239" t="str">
        <f t="shared" si="51"/>
        <v/>
      </c>
      <c r="F495" s="241" t="str">
        <f t="shared" si="52"/>
        <v/>
      </c>
      <c r="G495" s="239" t="str">
        <f t="shared" si="53"/>
        <v/>
      </c>
      <c r="H495" s="240" t="str">
        <f t="shared" si="54"/>
        <v/>
      </c>
      <c r="K495" s="190" t="str">
        <f t="shared" si="55"/>
        <v/>
      </c>
    </row>
    <row r="496" spans="1:11">
      <c r="A496" s="177">
        <v>471</v>
      </c>
      <c r="C496" s="237" t="str">
        <f t="shared" si="49"/>
        <v/>
      </c>
      <c r="D496" s="238" t="str">
        <f t="shared" si="50"/>
        <v/>
      </c>
      <c r="E496" s="239" t="str">
        <f t="shared" si="51"/>
        <v/>
      </c>
      <c r="F496" s="241" t="str">
        <f t="shared" si="52"/>
        <v/>
      </c>
      <c r="G496" s="239" t="str">
        <f t="shared" si="53"/>
        <v/>
      </c>
      <c r="H496" s="240" t="str">
        <f t="shared" si="54"/>
        <v/>
      </c>
      <c r="K496" s="190" t="str">
        <f t="shared" si="55"/>
        <v/>
      </c>
    </row>
    <row r="497" spans="1:11">
      <c r="A497" s="177">
        <v>472</v>
      </c>
      <c r="C497" s="237" t="str">
        <f t="shared" si="49"/>
        <v/>
      </c>
      <c r="D497" s="238" t="str">
        <f t="shared" si="50"/>
        <v/>
      </c>
      <c r="E497" s="239" t="str">
        <f t="shared" si="51"/>
        <v/>
      </c>
      <c r="F497" s="241" t="str">
        <f t="shared" si="52"/>
        <v/>
      </c>
      <c r="G497" s="239" t="str">
        <f t="shared" si="53"/>
        <v/>
      </c>
      <c r="H497" s="240" t="str">
        <f t="shared" si="54"/>
        <v/>
      </c>
      <c r="K497" s="190" t="str">
        <f t="shared" si="55"/>
        <v/>
      </c>
    </row>
    <row r="498" spans="1:11">
      <c r="A498" s="177">
        <v>473</v>
      </c>
      <c r="C498" s="237" t="str">
        <f t="shared" si="49"/>
        <v/>
      </c>
      <c r="D498" s="238" t="str">
        <f t="shared" si="50"/>
        <v/>
      </c>
      <c r="E498" s="239" t="str">
        <f t="shared" si="51"/>
        <v/>
      </c>
      <c r="F498" s="241" t="str">
        <f t="shared" si="52"/>
        <v/>
      </c>
      <c r="G498" s="239" t="str">
        <f t="shared" si="53"/>
        <v/>
      </c>
      <c r="H498" s="240" t="str">
        <f t="shared" si="54"/>
        <v/>
      </c>
      <c r="K498" s="190" t="str">
        <f t="shared" si="55"/>
        <v/>
      </c>
    </row>
    <row r="499" spans="1:11">
      <c r="A499" s="177">
        <v>474</v>
      </c>
      <c r="C499" s="237" t="str">
        <f t="shared" si="49"/>
        <v/>
      </c>
      <c r="D499" s="238" t="str">
        <f t="shared" si="50"/>
        <v/>
      </c>
      <c r="E499" s="239" t="str">
        <f t="shared" si="51"/>
        <v/>
      </c>
      <c r="F499" s="241" t="str">
        <f t="shared" si="52"/>
        <v/>
      </c>
      <c r="G499" s="239" t="str">
        <f t="shared" si="53"/>
        <v/>
      </c>
      <c r="H499" s="240" t="str">
        <f t="shared" si="54"/>
        <v/>
      </c>
      <c r="K499" s="190" t="str">
        <f t="shared" si="55"/>
        <v/>
      </c>
    </row>
    <row r="500" spans="1:11">
      <c r="A500" s="177">
        <v>475</v>
      </c>
      <c r="C500" s="237" t="str">
        <f t="shared" si="49"/>
        <v/>
      </c>
      <c r="D500" s="238" t="str">
        <f t="shared" si="50"/>
        <v/>
      </c>
      <c r="E500" s="239" t="str">
        <f t="shared" si="51"/>
        <v/>
      </c>
      <c r="F500" s="241" t="str">
        <f t="shared" si="52"/>
        <v/>
      </c>
      <c r="G500" s="239" t="str">
        <f t="shared" si="53"/>
        <v/>
      </c>
      <c r="H500" s="240" t="str">
        <f t="shared" si="54"/>
        <v/>
      </c>
      <c r="K500" s="190" t="str">
        <f t="shared" si="55"/>
        <v/>
      </c>
    </row>
    <row r="501" spans="1:11">
      <c r="A501" s="177">
        <v>476</v>
      </c>
      <c r="C501" s="237" t="str">
        <f t="shared" si="49"/>
        <v/>
      </c>
      <c r="D501" s="238" t="str">
        <f t="shared" si="50"/>
        <v/>
      </c>
      <c r="E501" s="239" t="str">
        <f t="shared" si="51"/>
        <v/>
      </c>
      <c r="F501" s="241" t="str">
        <f t="shared" si="52"/>
        <v/>
      </c>
      <c r="G501" s="239" t="str">
        <f t="shared" si="53"/>
        <v/>
      </c>
      <c r="H501" s="240" t="str">
        <f t="shared" si="54"/>
        <v/>
      </c>
      <c r="K501" s="190" t="str">
        <f t="shared" si="55"/>
        <v/>
      </c>
    </row>
    <row r="502" spans="1:11">
      <c r="A502" s="177">
        <v>477</v>
      </c>
      <c r="C502" s="237" t="str">
        <f t="shared" si="49"/>
        <v/>
      </c>
      <c r="D502" s="238" t="str">
        <f t="shared" si="50"/>
        <v/>
      </c>
      <c r="E502" s="239" t="str">
        <f t="shared" si="51"/>
        <v/>
      </c>
      <c r="F502" s="241" t="str">
        <f t="shared" si="52"/>
        <v/>
      </c>
      <c r="G502" s="239" t="str">
        <f t="shared" si="53"/>
        <v/>
      </c>
      <c r="H502" s="240" t="str">
        <f t="shared" si="54"/>
        <v/>
      </c>
      <c r="K502" s="190" t="str">
        <f t="shared" si="55"/>
        <v/>
      </c>
    </row>
    <row r="503" spans="1:11">
      <c r="A503" s="177">
        <v>478</v>
      </c>
      <c r="C503" s="237" t="str">
        <f t="shared" si="49"/>
        <v/>
      </c>
      <c r="D503" s="238" t="str">
        <f t="shared" si="50"/>
        <v/>
      </c>
      <c r="E503" s="239" t="str">
        <f t="shared" si="51"/>
        <v/>
      </c>
      <c r="F503" s="241" t="str">
        <f t="shared" si="52"/>
        <v/>
      </c>
      <c r="G503" s="239" t="str">
        <f t="shared" si="53"/>
        <v/>
      </c>
      <c r="H503" s="240" t="str">
        <f t="shared" si="54"/>
        <v/>
      </c>
      <c r="K503" s="190" t="str">
        <f t="shared" si="55"/>
        <v/>
      </c>
    </row>
    <row r="504" spans="1:11">
      <c r="A504" s="177">
        <v>479</v>
      </c>
      <c r="C504" s="237" t="str">
        <f t="shared" si="49"/>
        <v/>
      </c>
      <c r="D504" s="238" t="str">
        <f t="shared" si="50"/>
        <v/>
      </c>
      <c r="E504" s="239" t="str">
        <f t="shared" si="51"/>
        <v/>
      </c>
      <c r="F504" s="241" t="str">
        <f t="shared" si="52"/>
        <v/>
      </c>
      <c r="G504" s="239" t="str">
        <f t="shared" si="53"/>
        <v/>
      </c>
      <c r="H504" s="240" t="str">
        <f t="shared" si="54"/>
        <v/>
      </c>
      <c r="K504" s="190" t="str">
        <f t="shared" si="55"/>
        <v/>
      </c>
    </row>
    <row r="505" spans="1:11">
      <c r="A505" s="177">
        <v>480</v>
      </c>
      <c r="C505" s="242" t="str">
        <f t="shared" si="49"/>
        <v/>
      </c>
      <c r="D505" s="243" t="str">
        <f t="shared" si="50"/>
        <v/>
      </c>
      <c r="E505" s="244" t="str">
        <f t="shared" si="51"/>
        <v/>
      </c>
      <c r="F505" s="245" t="str">
        <f t="shared" si="52"/>
        <v/>
      </c>
      <c r="G505" s="244" t="str">
        <f t="shared" si="53"/>
        <v/>
      </c>
      <c r="H505" s="246" t="str">
        <f t="shared" si="54"/>
        <v/>
      </c>
      <c r="K505" s="190" t="str">
        <f t="shared" si="55"/>
        <v/>
      </c>
    </row>
    <row r="506" spans="1:11">
      <c r="A506" s="177">
        <v>481</v>
      </c>
      <c r="C506" s="236" t="str">
        <f t="shared" si="49"/>
        <v/>
      </c>
      <c r="D506" s="247" t="str">
        <f t="shared" si="50"/>
        <v/>
      </c>
      <c r="E506" s="190" t="str">
        <f t="shared" si="51"/>
        <v/>
      </c>
      <c r="F506" s="248" t="str">
        <f t="shared" si="52"/>
        <v/>
      </c>
      <c r="G506" s="190" t="str">
        <f t="shared" si="53"/>
        <v/>
      </c>
      <c r="H506" s="190" t="str">
        <f t="shared" si="54"/>
        <v/>
      </c>
      <c r="K506" s="190" t="str">
        <f t="shared" si="55"/>
        <v/>
      </c>
    </row>
    <row r="507" spans="1:11">
      <c r="K507" s="190">
        <f t="shared" si="55"/>
        <v>0</v>
      </c>
    </row>
  </sheetData>
  <mergeCells count="2">
    <mergeCell ref="D3:G3"/>
    <mergeCell ref="G5:H5"/>
  </mergeCells>
  <dataValidations count="4">
    <dataValidation type="decimal" allowBlank="1" showInputMessage="1" showErrorMessage="1" errorTitle="NUMERO DE AÑOS" error="DESDE 1 HASTA 40 INCLUSIVE"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1</formula1>
      <formula2>40</formula2>
    </dataValidation>
    <dataValidation allowBlank="1" showInputMessage="1" errorTitle="INTRODUCIR" error="Número de años desde 1 hasta 40" sqref="E11:E12 JA11:JA12 SW11:SW12 ACS11:ACS12 AMO11:AMO12 AWK11:AWK12 BGG11:BGG12 BQC11:BQC12 BZY11:BZY12 CJU11:CJU12 CTQ11:CTQ12 DDM11:DDM12 DNI11:DNI12 DXE11:DXE12 EHA11:EHA12 EQW11:EQW12 FAS11:FAS12 FKO11:FKO12 FUK11:FUK12 GEG11:GEG12 GOC11:GOC12 GXY11:GXY12 HHU11:HHU12 HRQ11:HRQ12 IBM11:IBM12 ILI11:ILI12 IVE11:IVE12 JFA11:JFA12 JOW11:JOW12 JYS11:JYS12 KIO11:KIO12 KSK11:KSK12 LCG11:LCG12 LMC11:LMC12 LVY11:LVY12 MFU11:MFU12 MPQ11:MPQ12 MZM11:MZM12 NJI11:NJI12 NTE11:NTE12 ODA11:ODA12 OMW11:OMW12 OWS11:OWS12 PGO11:PGO12 PQK11:PQK12 QAG11:QAG12 QKC11:QKC12 QTY11:QTY12 RDU11:RDU12 RNQ11:RNQ12 RXM11:RXM12 SHI11:SHI12 SRE11:SRE12 TBA11:TBA12 TKW11:TKW12 TUS11:TUS12 UEO11:UEO12 UOK11:UOK12 UYG11:UYG12 VIC11:VIC12 VRY11:VRY12 WBU11:WBU12 WLQ11:WLQ12 WVM11:WVM12 E65547:E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E131083:E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E196619:E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E262155:E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E327691:E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E393227:E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E458763:E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E524299:E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E589835:E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E655371:E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E720907:E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E786443:E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E851979:E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E917515:E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E983051:E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dataValidation type="list" allowBlank="1" showInputMessage="1" showErrorMessage="1" errorTitle="periodo de pago" error="1    - anual  _x000a_2    - semestral_x000a_3    - cuatrimestral_x000a_4    - trimestral_x000a_12  - mensual" promptTitle="PERIODO DE PAGO" prompt="1    - anual  _x000a_2    - semestral_x000a_3    - cuatrimestral_x000a_4    - trimestral_x000a_12  - mensual" sqref="E15:E16 JA15:JA16 SW15:SW16 ACS15:ACS16 AMO15:AMO16 AWK15:AWK16 BGG15:BGG16 BQC15:BQC16 BZY15:BZY16 CJU15:CJU16 CTQ15:CTQ16 DDM15:DDM16 DNI15:DNI16 DXE15:DXE16 EHA15:EHA16 EQW15:EQW16 FAS15:FAS16 FKO15:FKO16 FUK15:FUK16 GEG15:GEG16 GOC15:GOC16 GXY15:GXY16 HHU15:HHU16 HRQ15:HRQ16 IBM15:IBM16 ILI15:ILI16 IVE15:IVE16 JFA15:JFA16 JOW15:JOW16 JYS15:JYS16 KIO15:KIO16 KSK15:KSK16 LCG15:LCG16 LMC15:LMC16 LVY15:LVY16 MFU15:MFU16 MPQ15:MPQ16 MZM15:MZM16 NJI15:NJI16 NTE15:NTE16 ODA15:ODA16 OMW15:OMW16 OWS15:OWS16 PGO15:PGO16 PQK15:PQK16 QAG15:QAG16 QKC15:QKC16 QTY15:QTY16 RDU15:RDU16 RNQ15:RNQ16 RXM15:RXM16 SHI15:SHI16 SRE15:SRE16 TBA15:TBA16 TKW15:TKW16 TUS15:TUS16 UEO15:UEO16 UOK15:UOK16 UYG15:UYG16 VIC15:VIC16 VRY15:VRY16 WBU15:WBU16 WLQ15:WLQ16 WVM15:WVM16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formula1>$L$1:$L$5</formula1>
    </dataValidation>
    <dataValidation type="list" allowBlank="1" showInputMessage="1" showErrorMessage="1" errorTitle="INTRODUCIR" error="1 - Francés_x000a_2- Cuotas constantes_x000a_3- Americano" promptTitle="METODOS DE AMORTIZACION" prompt="1 - Francés_x000a_2 - Cuotas constantes_x000a_3 - Americano"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formula1>$M$1:$M$3</formula1>
    </dataValidation>
  </dataValidations>
  <hyperlinks>
    <hyperlink ref="G22"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dimension ref="C5:K15"/>
  <sheetViews>
    <sheetView workbookViewId="0">
      <selection activeCell="E19" sqref="E19"/>
    </sheetView>
  </sheetViews>
  <sheetFormatPr baseColWidth="10" defaultRowHeight="15"/>
  <cols>
    <col min="3" max="3" width="31.42578125" customWidth="1"/>
    <col min="4" max="4" width="14.5703125" customWidth="1"/>
    <col min="5" max="5" width="16.5703125" customWidth="1"/>
  </cols>
  <sheetData>
    <row r="5" spans="3:11" ht="15.75" thickBot="1"/>
    <row r="6" spans="3:11" ht="30.75" thickBot="1">
      <c r="C6" s="338" t="s">
        <v>0</v>
      </c>
      <c r="D6" s="339" t="s">
        <v>5</v>
      </c>
      <c r="E6" s="338" t="s">
        <v>285</v>
      </c>
      <c r="F6" s="340" t="s">
        <v>287</v>
      </c>
      <c r="G6" s="338" t="s">
        <v>234</v>
      </c>
      <c r="H6" s="339" t="s">
        <v>235</v>
      </c>
      <c r="I6" s="338" t="s">
        <v>236</v>
      </c>
      <c r="J6" s="339" t="s">
        <v>237</v>
      </c>
      <c r="K6" s="338" t="s">
        <v>238</v>
      </c>
    </row>
    <row r="7" spans="3:11" ht="15.75" thickBot="1"/>
    <row r="8" spans="3:11">
      <c r="C8" s="28" t="s">
        <v>1</v>
      </c>
      <c r="D8" s="124">
        <v>2000</v>
      </c>
      <c r="E8" s="332" t="s">
        <v>286</v>
      </c>
      <c r="F8" s="125">
        <f>D8/5</f>
        <v>400</v>
      </c>
      <c r="G8" s="124">
        <f>F8</f>
        <v>400</v>
      </c>
      <c r="H8" s="128">
        <f t="shared" ref="H8:J8" si="0">G8</f>
        <v>400</v>
      </c>
      <c r="I8" s="309">
        <f t="shared" si="0"/>
        <v>400</v>
      </c>
      <c r="J8" s="128">
        <f t="shared" si="0"/>
        <v>400</v>
      </c>
      <c r="K8" s="125">
        <f>J8</f>
        <v>400</v>
      </c>
    </row>
    <row r="9" spans="3:11">
      <c r="C9" s="34" t="s">
        <v>2</v>
      </c>
      <c r="D9" s="114">
        <v>1409.5</v>
      </c>
      <c r="E9" s="333" t="s">
        <v>286</v>
      </c>
      <c r="F9" s="126">
        <f t="shared" ref="F9:F10" si="1">D9/5</f>
        <v>281.89999999999998</v>
      </c>
      <c r="G9" s="114">
        <f t="shared" ref="G9:J10" si="2">F9</f>
        <v>281.89999999999998</v>
      </c>
      <c r="H9" s="101">
        <f t="shared" si="2"/>
        <v>281.89999999999998</v>
      </c>
      <c r="I9" s="103">
        <f t="shared" si="2"/>
        <v>281.89999999999998</v>
      </c>
      <c r="J9" s="101">
        <f t="shared" si="2"/>
        <v>281.89999999999998</v>
      </c>
      <c r="K9" s="126">
        <f t="shared" ref="K9" si="3">J9</f>
        <v>281.89999999999998</v>
      </c>
    </row>
    <row r="10" spans="3:11" ht="15.75" thickBot="1">
      <c r="C10" s="29" t="s">
        <v>3</v>
      </c>
      <c r="D10" s="115">
        <v>242</v>
      </c>
      <c r="E10" s="334" t="s">
        <v>286</v>
      </c>
      <c r="F10" s="127">
        <f t="shared" si="1"/>
        <v>48.4</v>
      </c>
      <c r="G10" s="115">
        <f t="shared" si="2"/>
        <v>48.4</v>
      </c>
      <c r="H10" s="102">
        <f t="shared" si="2"/>
        <v>48.4</v>
      </c>
      <c r="I10" s="104">
        <f t="shared" si="2"/>
        <v>48.4</v>
      </c>
      <c r="J10" s="102">
        <f t="shared" si="2"/>
        <v>48.4</v>
      </c>
      <c r="K10" s="127">
        <f t="shared" ref="K10" si="4">J10</f>
        <v>48.4</v>
      </c>
    </row>
    <row r="11" spans="3:11" ht="15.75" thickBot="1">
      <c r="D11" s="56"/>
      <c r="E11" s="289"/>
      <c r="F11" s="56"/>
      <c r="G11" s="56"/>
      <c r="H11" s="56"/>
      <c r="I11" s="56"/>
      <c r="J11" s="56"/>
      <c r="K11" s="56"/>
    </row>
    <row r="12" spans="3:11" ht="15.75" thickBot="1">
      <c r="C12" s="335" t="s">
        <v>4</v>
      </c>
      <c r="D12" s="55">
        <f>SUM(D8:D11)</f>
        <v>3651.5</v>
      </c>
      <c r="E12" s="336"/>
      <c r="F12" s="55">
        <f>SUM(F8:F11)</f>
        <v>730.3</v>
      </c>
      <c r="G12" s="313">
        <f t="shared" ref="G12:K12" si="5">SUM(G8:G11)</f>
        <v>730.3</v>
      </c>
      <c r="H12" s="55">
        <f t="shared" si="5"/>
        <v>730.3</v>
      </c>
      <c r="I12" s="313">
        <f t="shared" si="5"/>
        <v>730.3</v>
      </c>
      <c r="J12" s="55">
        <f t="shared" si="5"/>
        <v>730.3</v>
      </c>
      <c r="K12" s="337">
        <f t="shared" si="5"/>
        <v>730.3</v>
      </c>
    </row>
    <row r="15" spans="3:11">
      <c r="C15" s="30" t="s">
        <v>300</v>
      </c>
      <c r="F15" s="281">
        <f>F12/12</f>
        <v>60.858333333333327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3:N155"/>
  <sheetViews>
    <sheetView topLeftCell="A133" workbookViewId="0">
      <selection activeCell="C112" sqref="C112"/>
    </sheetView>
  </sheetViews>
  <sheetFormatPr baseColWidth="10" defaultRowHeight="15"/>
  <cols>
    <col min="2" max="2" width="31.28515625" customWidth="1"/>
    <col min="3" max="3" width="27.5703125" customWidth="1"/>
    <col min="4" max="4" width="12.85546875" customWidth="1"/>
    <col min="13" max="13" width="20.5703125" customWidth="1"/>
  </cols>
  <sheetData>
    <row r="3" spans="1:14" ht="19.5">
      <c r="A3" s="434" t="s">
        <v>279</v>
      </c>
      <c r="B3" s="434"/>
      <c r="C3" s="434"/>
      <c r="D3" s="434"/>
      <c r="E3" s="434"/>
      <c r="F3" s="434"/>
    </row>
    <row r="7" spans="1:14">
      <c r="B7" s="283" t="s">
        <v>193</v>
      </c>
      <c r="C7" s="272"/>
      <c r="D7" s="272"/>
      <c r="E7" s="272"/>
      <c r="F7" s="272"/>
      <c r="G7" s="272"/>
      <c r="H7" s="272"/>
      <c r="I7" s="272"/>
    </row>
    <row r="9" spans="1:14" ht="45">
      <c r="B9" s="276" t="s">
        <v>174</v>
      </c>
      <c r="C9" s="276" t="s">
        <v>280</v>
      </c>
      <c r="D9" s="277" t="s">
        <v>281</v>
      </c>
      <c r="E9" s="277" t="s">
        <v>178</v>
      </c>
      <c r="F9" s="277" t="s">
        <v>179</v>
      </c>
      <c r="G9" s="277" t="s">
        <v>180</v>
      </c>
      <c r="H9" s="277" t="s">
        <v>181</v>
      </c>
      <c r="I9" s="277" t="s">
        <v>182</v>
      </c>
      <c r="J9" s="277" t="s">
        <v>11</v>
      </c>
      <c r="L9" s="278" t="s">
        <v>184</v>
      </c>
      <c r="M9" s="279" t="s">
        <v>185</v>
      </c>
    </row>
    <row r="10" spans="1:14">
      <c r="B10" s="93" t="s">
        <v>195</v>
      </c>
      <c r="C10" s="94">
        <v>15600</v>
      </c>
      <c r="D10" s="94">
        <v>1300</v>
      </c>
      <c r="E10" s="94">
        <f>C10/12</f>
        <v>1300</v>
      </c>
      <c r="F10" s="94">
        <v>292</v>
      </c>
      <c r="G10" s="94">
        <f>D10*12.15%</f>
        <v>157.94999999999999</v>
      </c>
      <c r="H10" s="94">
        <f>D10*8.33%</f>
        <v>108.28999999999999</v>
      </c>
      <c r="I10" s="94">
        <f>SUM(E10:H10)</f>
        <v>1858.24</v>
      </c>
      <c r="J10" s="94">
        <f>D10+I10</f>
        <v>3158.24</v>
      </c>
      <c r="K10" s="56"/>
      <c r="L10" s="280">
        <v>1</v>
      </c>
      <c r="M10" s="94">
        <f>J10*L10</f>
        <v>3158.24</v>
      </c>
      <c r="N10" s="56"/>
    </row>
    <row r="11" spans="1:14">
      <c r="B11" s="93" t="s">
        <v>194</v>
      </c>
      <c r="C11" s="94">
        <v>6000</v>
      </c>
      <c r="D11" s="94">
        <v>500</v>
      </c>
      <c r="E11" s="94">
        <f>C11/12</f>
        <v>500</v>
      </c>
      <c r="F11" s="94">
        <v>292</v>
      </c>
      <c r="G11" s="94">
        <f>D11*12.15%</f>
        <v>60.75</v>
      </c>
      <c r="H11" s="94">
        <f>D11*8.33%</f>
        <v>41.65</v>
      </c>
      <c r="I11" s="94">
        <f t="shared" ref="I11" si="0">SUM(E11:H11)</f>
        <v>894.4</v>
      </c>
      <c r="J11" s="94">
        <f>D11+I11</f>
        <v>1394.4</v>
      </c>
      <c r="K11" s="56"/>
      <c r="L11" s="280">
        <v>1</v>
      </c>
      <c r="M11" s="94">
        <f>J11*L11</f>
        <v>1394.4</v>
      </c>
      <c r="N11" s="56"/>
    </row>
    <row r="12" spans="1:14">
      <c r="B12" s="93" t="s">
        <v>196</v>
      </c>
      <c r="C12" s="94">
        <f>D12*12</f>
        <v>4200</v>
      </c>
      <c r="D12" s="94">
        <v>350</v>
      </c>
      <c r="E12" s="94">
        <f>C12/12</f>
        <v>350</v>
      </c>
      <c r="F12" s="94">
        <v>292</v>
      </c>
      <c r="G12" s="94">
        <f>D12*12.15%</f>
        <v>42.524999999999999</v>
      </c>
      <c r="H12" s="94">
        <f>D12*8.33%</f>
        <v>29.155000000000001</v>
      </c>
      <c r="I12" s="94">
        <f>SUM(E12:H12)</f>
        <v>713.68</v>
      </c>
      <c r="J12" s="94">
        <f>D12+I12</f>
        <v>1063.6799999999998</v>
      </c>
      <c r="K12" s="56"/>
      <c r="L12" s="280">
        <v>1</v>
      </c>
      <c r="M12" s="94">
        <f>J12*L12</f>
        <v>1063.6799999999998</v>
      </c>
      <c r="N12" s="56"/>
    </row>
    <row r="13" spans="1:14">
      <c r="B13" s="93" t="s">
        <v>197</v>
      </c>
      <c r="C13" s="94">
        <v>3600</v>
      </c>
      <c r="D13" s="94">
        <v>300</v>
      </c>
      <c r="E13" s="94">
        <f>C13/12</f>
        <v>300</v>
      </c>
      <c r="F13" s="94">
        <v>292</v>
      </c>
      <c r="G13" s="94">
        <f>D13*12.15%</f>
        <v>36.449999999999996</v>
      </c>
      <c r="H13" s="94">
        <f>D13*8.33%</f>
        <v>24.99</v>
      </c>
      <c r="I13" s="94">
        <f>SUM(E13:H13)</f>
        <v>653.44000000000005</v>
      </c>
      <c r="J13" s="94">
        <f>D13+I13</f>
        <v>953.44</v>
      </c>
      <c r="K13" s="56"/>
      <c r="L13" s="280">
        <v>1</v>
      </c>
      <c r="M13" s="94">
        <f>L13*J12</f>
        <v>1063.6799999999998</v>
      </c>
      <c r="N13" s="56"/>
    </row>
    <row r="14" spans="1:14">
      <c r="C14" s="56"/>
      <c r="D14" s="56"/>
      <c r="E14" s="56"/>
      <c r="F14" s="56"/>
      <c r="G14" s="56"/>
      <c r="H14" s="56"/>
      <c r="I14" s="56"/>
      <c r="J14" s="56"/>
      <c r="K14" s="56"/>
      <c r="L14" s="56"/>
      <c r="M14" s="56"/>
      <c r="N14" s="56"/>
    </row>
    <row r="15" spans="1:14" ht="17.25">
      <c r="B15" s="282" t="s">
        <v>198</v>
      </c>
      <c r="C15" s="273"/>
      <c r="D15" s="273"/>
      <c r="E15" s="273"/>
      <c r="F15" s="273"/>
      <c r="G15" s="273"/>
      <c r="H15" s="273"/>
      <c r="I15" s="273"/>
      <c r="J15" s="56"/>
      <c r="K15" s="56"/>
      <c r="L15" s="56"/>
      <c r="M15" s="117">
        <f>SUM(M10:M14)</f>
        <v>6680</v>
      </c>
      <c r="N15" s="56"/>
    </row>
    <row r="19" spans="2:9">
      <c r="B19" s="272" t="s">
        <v>199</v>
      </c>
      <c r="C19" s="272"/>
      <c r="D19" s="272"/>
      <c r="E19" s="272"/>
      <c r="F19" s="272"/>
      <c r="G19" s="272"/>
      <c r="H19" s="272"/>
      <c r="I19" s="272"/>
    </row>
    <row r="21" spans="2:9" ht="30">
      <c r="B21" s="277" t="s">
        <v>123</v>
      </c>
      <c r="C21" s="277" t="s">
        <v>204</v>
      </c>
      <c r="D21" s="277" t="s">
        <v>213</v>
      </c>
    </row>
    <row r="23" spans="2:9">
      <c r="B23" s="93" t="s">
        <v>200</v>
      </c>
      <c r="C23" s="94">
        <f>720*30%</f>
        <v>216</v>
      </c>
      <c r="D23" s="284">
        <f>C23/C33</f>
        <v>5.2357783372255308E-2</v>
      </c>
    </row>
    <row r="24" spans="2:9">
      <c r="B24" s="93" t="s">
        <v>201</v>
      </c>
      <c r="C24" s="94">
        <f>60*30%</f>
        <v>18</v>
      </c>
      <c r="D24" s="284">
        <f>C24/C33</f>
        <v>4.3631486143546096E-3</v>
      </c>
    </row>
    <row r="25" spans="2:9">
      <c r="B25" s="93" t="s">
        <v>202</v>
      </c>
      <c r="C25" s="94">
        <v>25</v>
      </c>
      <c r="D25" s="284">
        <f>C25/C33</f>
        <v>6.0599286310480689E-3</v>
      </c>
    </row>
    <row r="26" spans="2:9">
      <c r="B26" s="93" t="s">
        <v>203</v>
      </c>
      <c r="C26" s="94">
        <v>264</v>
      </c>
      <c r="D26" s="284">
        <f>C26/C33</f>
        <v>6.3992846343867607E-2</v>
      </c>
    </row>
    <row r="27" spans="2:9">
      <c r="B27" s="93" t="s">
        <v>207</v>
      </c>
      <c r="C27" s="94">
        <f>PRÉSTAMO!$D$26</f>
        <v>1161.7311270357875</v>
      </c>
      <c r="D27" s="284">
        <f>C27/C33</f>
        <v>0.28160030873215636</v>
      </c>
    </row>
    <row r="28" spans="2:9">
      <c r="B28" s="93" t="s">
        <v>209</v>
      </c>
      <c r="C28" s="94">
        <v>1000</v>
      </c>
      <c r="D28" s="284">
        <f>C28/C33</f>
        <v>0.24239714524192274</v>
      </c>
    </row>
    <row r="29" spans="2:9">
      <c r="B29" s="93" t="s">
        <v>210</v>
      </c>
      <c r="C29" s="94">
        <v>1000</v>
      </c>
      <c r="D29" s="284">
        <f>C29/C33</f>
        <v>0.24239714524192274</v>
      </c>
    </row>
    <row r="30" spans="2:9">
      <c r="B30" s="93" t="s">
        <v>211</v>
      </c>
      <c r="C30" s="94">
        <v>80.73</v>
      </c>
      <c r="D30" s="284">
        <f>C30/C33</f>
        <v>1.9568721535380425E-2</v>
      </c>
    </row>
    <row r="31" spans="2:9">
      <c r="B31" s="93" t="s">
        <v>212</v>
      </c>
      <c r="C31" s="94">
        <v>360</v>
      </c>
      <c r="D31" s="284">
        <f>C31/C33</f>
        <v>8.7262972287092191E-2</v>
      </c>
    </row>
    <row r="32" spans="2:9">
      <c r="C32" s="56"/>
      <c r="D32" s="2"/>
    </row>
    <row r="33" spans="1:9" ht="17.25">
      <c r="B33" s="282" t="s">
        <v>205</v>
      </c>
      <c r="C33" s="286">
        <f>SUM(C23:C32)</f>
        <v>4125.4611270357873</v>
      </c>
      <c r="D33" s="274">
        <f>SUM(D23:D32)</f>
        <v>1</v>
      </c>
      <c r="E33" s="272"/>
      <c r="F33" s="272"/>
      <c r="G33" s="272"/>
      <c r="H33" s="272"/>
      <c r="I33" s="272"/>
    </row>
    <row r="35" spans="1:9">
      <c r="A35" t="s">
        <v>208</v>
      </c>
    </row>
    <row r="37" spans="1:9">
      <c r="A37" s="272" t="s">
        <v>217</v>
      </c>
      <c r="B37" s="272"/>
      <c r="C37" s="272"/>
      <c r="D37" s="272"/>
      <c r="E37" s="272"/>
      <c r="F37" s="272"/>
      <c r="G37" s="272"/>
      <c r="H37" s="272"/>
      <c r="I37" s="272"/>
    </row>
    <row r="40" spans="1:9">
      <c r="B40" t="s">
        <v>218</v>
      </c>
    </row>
    <row r="42" spans="1:9">
      <c r="B42" t="s">
        <v>123</v>
      </c>
      <c r="C42" t="s">
        <v>122</v>
      </c>
      <c r="D42" t="s">
        <v>219</v>
      </c>
      <c r="E42" t="s">
        <v>10</v>
      </c>
      <c r="F42" t="s">
        <v>220</v>
      </c>
    </row>
    <row r="43" spans="1:9">
      <c r="E43" s="56"/>
      <c r="F43" s="56"/>
    </row>
    <row r="44" spans="1:9">
      <c r="B44" t="s">
        <v>221</v>
      </c>
      <c r="C44">
        <v>2</v>
      </c>
      <c r="D44" t="s">
        <v>222</v>
      </c>
      <c r="E44" s="56" t="s">
        <v>223</v>
      </c>
      <c r="F44" s="56">
        <v>240</v>
      </c>
    </row>
    <row r="45" spans="1:9">
      <c r="B45" t="s">
        <v>225</v>
      </c>
      <c r="C45">
        <v>1000</v>
      </c>
      <c r="D45" t="s">
        <v>224</v>
      </c>
      <c r="E45" s="56">
        <v>50</v>
      </c>
      <c r="F45" s="56">
        <v>50</v>
      </c>
    </row>
    <row r="46" spans="1:9">
      <c r="E46" s="56"/>
      <c r="F46" s="56"/>
    </row>
    <row r="47" spans="1:9">
      <c r="A47" s="272"/>
      <c r="B47" s="272" t="s">
        <v>11</v>
      </c>
      <c r="C47" s="272"/>
      <c r="D47" s="272"/>
      <c r="E47" s="273"/>
      <c r="F47" s="273">
        <v>290</v>
      </c>
      <c r="G47" s="272"/>
      <c r="H47" s="272"/>
      <c r="I47" s="272"/>
    </row>
    <row r="50" spans="1:9">
      <c r="A50" t="s">
        <v>226</v>
      </c>
    </row>
    <row r="52" spans="1:9" ht="17.25">
      <c r="B52" s="116" t="s">
        <v>11</v>
      </c>
      <c r="C52" s="117">
        <v>290</v>
      </c>
    </row>
    <row r="53" spans="1:9" ht="17.25">
      <c r="B53" s="116"/>
      <c r="C53" s="117"/>
    </row>
    <row r="54" spans="1:9" ht="19.5">
      <c r="A54" s="275" t="s">
        <v>283</v>
      </c>
      <c r="B54" s="272"/>
      <c r="C54" s="272"/>
      <c r="D54" s="272"/>
      <c r="E54" s="272"/>
      <c r="F54" s="272"/>
      <c r="G54" s="272"/>
      <c r="H54" s="272"/>
      <c r="I54" s="272"/>
    </row>
    <row r="56" spans="1:9">
      <c r="B56" t="s">
        <v>284</v>
      </c>
      <c r="C56" s="56">
        <f>C52</f>
        <v>290</v>
      </c>
    </row>
    <row r="57" spans="1:9">
      <c r="B57" t="s">
        <v>215</v>
      </c>
      <c r="C57" s="56">
        <f>M15</f>
        <v>6680</v>
      </c>
    </row>
    <row r="58" spans="1:9">
      <c r="B58" t="s">
        <v>216</v>
      </c>
      <c r="C58" s="56">
        <f>C33</f>
        <v>4125.4611270357873</v>
      </c>
    </row>
    <row r="59" spans="1:9" ht="17.25">
      <c r="B59" s="116" t="s">
        <v>11</v>
      </c>
      <c r="C59" s="117">
        <f>SUM(C56:C58)</f>
        <v>11095.461127035787</v>
      </c>
    </row>
    <row r="60" spans="1:9" ht="17.25">
      <c r="B60" s="116"/>
      <c r="C60" s="117"/>
    </row>
    <row r="61" spans="1:9" ht="17.25">
      <c r="B61" s="116"/>
      <c r="C61" s="117"/>
    </row>
    <row r="62" spans="1:9" ht="17.25">
      <c r="B62" s="116"/>
      <c r="C62" s="117"/>
    </row>
    <row r="65" spans="1:7" ht="19.5">
      <c r="A65" s="434" t="s">
        <v>282</v>
      </c>
      <c r="B65" s="434"/>
      <c r="C65" s="434"/>
      <c r="D65" s="434"/>
      <c r="E65" s="434"/>
      <c r="F65" s="434"/>
    </row>
    <row r="68" spans="1:7" ht="19.5">
      <c r="A68" s="401" t="s">
        <v>126</v>
      </c>
      <c r="B68" s="401"/>
      <c r="C68" s="401"/>
      <c r="D68" s="401"/>
    </row>
    <row r="71" spans="1:7" ht="17.25">
      <c r="A71" s="406" t="s">
        <v>130</v>
      </c>
      <c r="B71" s="406"/>
      <c r="C71" s="406"/>
      <c r="D71" s="406"/>
    </row>
    <row r="73" spans="1:7" ht="15.75" thickBot="1"/>
    <row r="74" spans="1:7" ht="15.75" thickBot="1">
      <c r="B74" s="402" t="s">
        <v>131</v>
      </c>
      <c r="C74" s="403"/>
      <c r="D74" s="403"/>
      <c r="E74" s="404"/>
    </row>
    <row r="75" spans="1:7" ht="15.75" thickBot="1"/>
    <row r="76" spans="1:7" ht="30.75" thickBot="1">
      <c r="B76" s="15" t="s">
        <v>132</v>
      </c>
      <c r="C76" s="15" t="s">
        <v>133</v>
      </c>
      <c r="D76" s="15" t="s">
        <v>134</v>
      </c>
      <c r="E76" s="15" t="s">
        <v>135</v>
      </c>
    </row>
    <row r="77" spans="1:7" ht="15.75" thickBot="1"/>
    <row r="78" spans="1:7">
      <c r="B78" s="4" t="s">
        <v>136</v>
      </c>
      <c r="C78" s="57" t="s">
        <v>162</v>
      </c>
      <c r="D78" s="89">
        <v>8.5</v>
      </c>
      <c r="E78" s="86">
        <f>D78*4.34</f>
        <v>36.89</v>
      </c>
      <c r="G78" s="56"/>
    </row>
    <row r="79" spans="1:7">
      <c r="B79" s="5" t="s">
        <v>137</v>
      </c>
      <c r="C79" s="59" t="s">
        <v>163</v>
      </c>
      <c r="D79" s="90">
        <v>10</v>
      </c>
      <c r="E79" s="87">
        <f>D79*4.34</f>
        <v>43.4</v>
      </c>
    </row>
    <row r="80" spans="1:7">
      <c r="B80" s="5" t="s">
        <v>138</v>
      </c>
      <c r="C80" s="59" t="s">
        <v>163</v>
      </c>
      <c r="D80" s="90">
        <v>4</v>
      </c>
      <c r="E80" s="87">
        <f t="shared" ref="E80:E103" si="1">D80*4.34</f>
        <v>17.36</v>
      </c>
    </row>
    <row r="81" spans="2:5">
      <c r="B81" s="5" t="s">
        <v>139</v>
      </c>
      <c r="C81" s="59" t="s">
        <v>164</v>
      </c>
      <c r="D81" s="90">
        <v>25</v>
      </c>
      <c r="E81" s="87">
        <f t="shared" si="1"/>
        <v>108.5</v>
      </c>
    </row>
    <row r="82" spans="2:5">
      <c r="B82" s="5" t="s">
        <v>140</v>
      </c>
      <c r="C82" s="59" t="s">
        <v>165</v>
      </c>
      <c r="D82" s="90">
        <v>7</v>
      </c>
      <c r="E82" s="87">
        <f t="shared" si="1"/>
        <v>30.38</v>
      </c>
    </row>
    <row r="83" spans="2:5">
      <c r="B83" s="5" t="s">
        <v>141</v>
      </c>
      <c r="C83" s="59" t="s">
        <v>163</v>
      </c>
      <c r="D83" s="90">
        <v>10</v>
      </c>
      <c r="E83" s="87">
        <f t="shared" si="1"/>
        <v>43.4</v>
      </c>
    </row>
    <row r="84" spans="2:5">
      <c r="B84" s="5" t="s">
        <v>142</v>
      </c>
      <c r="C84" s="59" t="s">
        <v>165</v>
      </c>
      <c r="D84" s="90">
        <v>30</v>
      </c>
      <c r="E84" s="87">
        <f t="shared" si="1"/>
        <v>130.19999999999999</v>
      </c>
    </row>
    <row r="85" spans="2:5">
      <c r="B85" s="5" t="s">
        <v>143</v>
      </c>
      <c r="C85" s="59" t="s">
        <v>163</v>
      </c>
      <c r="D85" s="90">
        <v>6</v>
      </c>
      <c r="E85" s="87">
        <f t="shared" si="1"/>
        <v>26.04</v>
      </c>
    </row>
    <row r="86" spans="2:5">
      <c r="B86" s="5" t="s">
        <v>144</v>
      </c>
      <c r="C86" s="59" t="s">
        <v>164</v>
      </c>
      <c r="D86" s="90">
        <v>15</v>
      </c>
      <c r="E86" s="87">
        <f t="shared" si="1"/>
        <v>65.099999999999994</v>
      </c>
    </row>
    <row r="87" spans="2:5">
      <c r="B87" s="5" t="s">
        <v>145</v>
      </c>
      <c r="C87" s="59" t="s">
        <v>165</v>
      </c>
      <c r="D87" s="90">
        <v>12</v>
      </c>
      <c r="E87" s="87">
        <f t="shared" si="1"/>
        <v>52.08</v>
      </c>
    </row>
    <row r="88" spans="2:5">
      <c r="B88" s="5" t="s">
        <v>146</v>
      </c>
      <c r="C88" s="59" t="s">
        <v>162</v>
      </c>
      <c r="D88" s="90">
        <v>1</v>
      </c>
      <c r="E88" s="87">
        <f t="shared" si="1"/>
        <v>4.34</v>
      </c>
    </row>
    <row r="89" spans="2:5">
      <c r="B89" s="5" t="s">
        <v>147</v>
      </c>
      <c r="C89" s="59" t="s">
        <v>166</v>
      </c>
      <c r="D89" s="90">
        <v>7</v>
      </c>
      <c r="E89" s="87">
        <f t="shared" si="1"/>
        <v>30.38</v>
      </c>
    </row>
    <row r="90" spans="2:5">
      <c r="B90" s="5" t="s">
        <v>148</v>
      </c>
      <c r="C90" s="59" t="s">
        <v>166</v>
      </c>
      <c r="D90" s="90">
        <v>2</v>
      </c>
      <c r="E90" s="87">
        <f t="shared" si="1"/>
        <v>8.68</v>
      </c>
    </row>
    <row r="91" spans="2:5">
      <c r="B91" s="5" t="s">
        <v>149</v>
      </c>
      <c r="C91" s="59" t="s">
        <v>164</v>
      </c>
      <c r="D91" s="90">
        <v>45</v>
      </c>
      <c r="E91" s="87">
        <f t="shared" si="1"/>
        <v>195.29999999999998</v>
      </c>
    </row>
    <row r="92" spans="2:5">
      <c r="B92" s="5" t="s">
        <v>150</v>
      </c>
      <c r="C92" s="59" t="s">
        <v>167</v>
      </c>
      <c r="D92" s="90">
        <v>240</v>
      </c>
      <c r="E92" s="87">
        <f t="shared" si="1"/>
        <v>1041.5999999999999</v>
      </c>
    </row>
    <row r="93" spans="2:5">
      <c r="B93" s="5" t="s">
        <v>151</v>
      </c>
      <c r="C93" s="59" t="s">
        <v>167</v>
      </c>
      <c r="D93" s="90">
        <v>240</v>
      </c>
      <c r="E93" s="87">
        <f t="shared" si="1"/>
        <v>1041.5999999999999</v>
      </c>
    </row>
    <row r="94" spans="2:5">
      <c r="B94" s="5" t="s">
        <v>152</v>
      </c>
      <c r="C94" s="59" t="s">
        <v>167</v>
      </c>
      <c r="D94" s="90">
        <v>162</v>
      </c>
      <c r="E94" s="87">
        <f t="shared" si="1"/>
        <v>703.07999999999993</v>
      </c>
    </row>
    <row r="95" spans="2:5">
      <c r="B95" s="5" t="s">
        <v>153</v>
      </c>
      <c r="C95" s="59" t="s">
        <v>168</v>
      </c>
      <c r="D95" s="90">
        <v>740</v>
      </c>
      <c r="E95" s="87">
        <f t="shared" si="1"/>
        <v>3211.6</v>
      </c>
    </row>
    <row r="96" spans="2:5">
      <c r="B96" s="5" t="s">
        <v>154</v>
      </c>
      <c r="C96" s="59" t="s">
        <v>168</v>
      </c>
      <c r="D96" s="90">
        <v>2.2999999999999998</v>
      </c>
      <c r="E96" s="87">
        <f t="shared" si="1"/>
        <v>9.9819999999999993</v>
      </c>
    </row>
    <row r="97" spans="1:5">
      <c r="B97" s="5" t="s">
        <v>155</v>
      </c>
      <c r="C97" s="59" t="s">
        <v>169</v>
      </c>
      <c r="D97" s="90">
        <v>3.1</v>
      </c>
      <c r="E97" s="87">
        <f t="shared" si="1"/>
        <v>13.454000000000001</v>
      </c>
    </row>
    <row r="98" spans="1:5">
      <c r="B98" s="5" t="s">
        <v>156</v>
      </c>
      <c r="C98" s="59"/>
      <c r="D98" s="90">
        <v>10</v>
      </c>
      <c r="E98" s="87">
        <f t="shared" si="1"/>
        <v>43.4</v>
      </c>
    </row>
    <row r="99" spans="1:5">
      <c r="B99" s="5" t="s">
        <v>157</v>
      </c>
      <c r="C99" s="59" t="s">
        <v>170</v>
      </c>
      <c r="D99" s="90">
        <v>15</v>
      </c>
      <c r="E99" s="87">
        <f t="shared" si="1"/>
        <v>65.099999999999994</v>
      </c>
    </row>
    <row r="100" spans="1:5">
      <c r="B100" s="5" t="s">
        <v>158</v>
      </c>
      <c r="C100" s="59" t="s">
        <v>168</v>
      </c>
      <c r="D100" s="90">
        <v>18</v>
      </c>
      <c r="E100" s="87">
        <f t="shared" si="1"/>
        <v>78.12</v>
      </c>
    </row>
    <row r="101" spans="1:5">
      <c r="B101" s="5" t="s">
        <v>159</v>
      </c>
      <c r="C101" s="59" t="s">
        <v>171</v>
      </c>
      <c r="D101" s="90">
        <v>54.72</v>
      </c>
      <c r="E101" s="87">
        <f t="shared" si="1"/>
        <v>237.48479999999998</v>
      </c>
    </row>
    <row r="102" spans="1:5">
      <c r="B102" s="5" t="s">
        <v>160</v>
      </c>
      <c r="C102" s="59" t="s">
        <v>172</v>
      </c>
      <c r="D102" s="90">
        <v>53.64</v>
      </c>
      <c r="E102" s="87">
        <f t="shared" si="1"/>
        <v>232.79759999999999</v>
      </c>
    </row>
    <row r="103" spans="1:5" ht="15.75" thickBot="1">
      <c r="B103" s="6" t="s">
        <v>161</v>
      </c>
      <c r="C103" s="63" t="s">
        <v>172</v>
      </c>
      <c r="D103" s="91">
        <v>200.4</v>
      </c>
      <c r="E103" s="88">
        <f t="shared" si="1"/>
        <v>869.73599999999999</v>
      </c>
    </row>
    <row r="104" spans="1:5" ht="15.75" thickBot="1">
      <c r="D104" s="26"/>
      <c r="E104" s="56"/>
    </row>
    <row r="105" spans="1:5" ht="15.75" thickBot="1">
      <c r="B105" s="151" t="s">
        <v>11</v>
      </c>
      <c r="C105" s="152"/>
      <c r="D105" s="153">
        <f>SUM(D78:D104)</f>
        <v>1921.66</v>
      </c>
      <c r="E105" s="154">
        <f>SUM(E78:E104)</f>
        <v>8340.0043999999998</v>
      </c>
    </row>
    <row r="107" spans="1:5" ht="15.75" thickBot="1"/>
    <row r="108" spans="1:5">
      <c r="B108" s="417" t="s">
        <v>200</v>
      </c>
      <c r="C108" s="418"/>
      <c r="D108" s="128">
        <f>720*70%</f>
        <v>503.99999999999994</v>
      </c>
      <c r="E108" s="56"/>
    </row>
    <row r="109" spans="1:5" ht="15.75" thickBot="1">
      <c r="B109" s="419" t="s">
        <v>201</v>
      </c>
      <c r="C109" s="420"/>
      <c r="D109" s="102">
        <f>60*70%</f>
        <v>42</v>
      </c>
      <c r="E109" s="56"/>
    </row>
    <row r="110" spans="1:5" ht="15.75" thickBot="1">
      <c r="D110" s="56"/>
      <c r="E110" s="56"/>
    </row>
    <row r="111" spans="1:5" ht="15.75" thickBot="1">
      <c r="B111" s="421" t="s">
        <v>11</v>
      </c>
      <c r="C111" s="422"/>
      <c r="D111" s="92">
        <f>SUM(D108:D110)</f>
        <v>546</v>
      </c>
    </row>
    <row r="112" spans="1:5">
      <c r="A112" s="134"/>
      <c r="B112" s="135"/>
      <c r="C112" s="135"/>
      <c r="D112" s="136"/>
      <c r="E112" s="134"/>
    </row>
    <row r="114" spans="1:13" ht="17.25">
      <c r="A114" s="405" t="s">
        <v>173</v>
      </c>
      <c r="B114" s="405"/>
      <c r="C114" s="405"/>
      <c r="D114" s="405"/>
    </row>
    <row r="117" spans="1:13" ht="15.75" thickBot="1"/>
    <row r="118" spans="1:13" ht="18" thickBot="1">
      <c r="B118" s="411" t="s">
        <v>206</v>
      </c>
      <c r="C118" s="412"/>
      <c r="D118" s="412"/>
      <c r="E118" s="412"/>
      <c r="F118" s="412"/>
      <c r="G118" s="412"/>
      <c r="H118" s="412"/>
      <c r="I118" s="413"/>
    </row>
    <row r="119" spans="1:13" ht="15.75" thickBot="1"/>
    <row r="120" spans="1:13" ht="45.75" thickBot="1">
      <c r="B120" s="109" t="s">
        <v>174</v>
      </c>
      <c r="C120" s="109" t="s">
        <v>183</v>
      </c>
      <c r="D120" s="15" t="s">
        <v>188</v>
      </c>
      <c r="E120" s="110" t="s">
        <v>178</v>
      </c>
      <c r="F120" s="15" t="s">
        <v>179</v>
      </c>
      <c r="G120" s="110" t="s">
        <v>180</v>
      </c>
      <c r="H120" s="15" t="s">
        <v>181</v>
      </c>
      <c r="I120" s="110" t="s">
        <v>182</v>
      </c>
      <c r="J120" s="15" t="s">
        <v>11</v>
      </c>
      <c r="L120" s="15" t="s">
        <v>184</v>
      </c>
      <c r="M120" s="99" t="s">
        <v>185</v>
      </c>
    </row>
    <row r="121" spans="1:13">
      <c r="B121" s="107" t="s">
        <v>175</v>
      </c>
      <c r="C121" s="113">
        <v>5400</v>
      </c>
      <c r="D121" s="100">
        <v>450</v>
      </c>
      <c r="E121" s="108">
        <f>C121/12</f>
        <v>450</v>
      </c>
      <c r="F121" s="100">
        <v>292</v>
      </c>
      <c r="G121" s="108">
        <f>D121*12.15%</f>
        <v>54.674999999999997</v>
      </c>
      <c r="H121" s="100">
        <f>D121*8.33%</f>
        <v>37.484999999999999</v>
      </c>
      <c r="I121" s="108">
        <f>SUM(E121:H121)</f>
        <v>834.16</v>
      </c>
      <c r="J121" s="100">
        <f>D121+I121</f>
        <v>1284.1599999999999</v>
      </c>
      <c r="L121" s="96">
        <v>3</v>
      </c>
      <c r="M121" s="100">
        <f>J121*L121</f>
        <v>3852.4799999999996</v>
      </c>
    </row>
    <row r="122" spans="1:13">
      <c r="B122" s="105" t="s">
        <v>176</v>
      </c>
      <c r="C122" s="114">
        <v>5400</v>
      </c>
      <c r="D122" s="101">
        <v>450</v>
      </c>
      <c r="E122" s="103">
        <f>C122/12</f>
        <v>450</v>
      </c>
      <c r="F122" s="101">
        <v>292</v>
      </c>
      <c r="G122" s="103">
        <f>D122*12.15%</f>
        <v>54.674999999999997</v>
      </c>
      <c r="H122" s="101">
        <f>D122*8.33%</f>
        <v>37.484999999999999</v>
      </c>
      <c r="I122" s="103">
        <f t="shared" ref="I122:I123" si="2">SUM(E122:H122)</f>
        <v>834.16</v>
      </c>
      <c r="J122" s="101">
        <f>D122+I122</f>
        <v>1284.1599999999999</v>
      </c>
      <c r="L122" s="97">
        <v>4</v>
      </c>
      <c r="M122" s="101">
        <f>L122*J122</f>
        <v>5136.6399999999994</v>
      </c>
    </row>
    <row r="123" spans="1:13" ht="15.75" thickBot="1">
      <c r="B123" s="106" t="s">
        <v>177</v>
      </c>
      <c r="C123" s="115">
        <v>5400</v>
      </c>
      <c r="D123" s="102">
        <v>450</v>
      </c>
      <c r="E123" s="104">
        <f>C123/12</f>
        <v>450</v>
      </c>
      <c r="F123" s="102">
        <v>292</v>
      </c>
      <c r="G123" s="104">
        <f>D123*12.15%</f>
        <v>54.674999999999997</v>
      </c>
      <c r="H123" s="102">
        <f>D123*8.33%</f>
        <v>37.484999999999999</v>
      </c>
      <c r="I123" s="104">
        <f t="shared" si="2"/>
        <v>834.16</v>
      </c>
      <c r="J123" s="102">
        <f>D123+I123</f>
        <v>1284.1599999999999</v>
      </c>
      <c r="L123" s="98">
        <v>3</v>
      </c>
      <c r="M123" s="102">
        <f>L123*J123</f>
        <v>3852.4799999999996</v>
      </c>
    </row>
    <row r="124" spans="1:13" ht="15.75" thickBot="1"/>
    <row r="125" spans="1:13" ht="18" thickBot="1">
      <c r="B125" s="131" t="s">
        <v>186</v>
      </c>
      <c r="C125" s="132"/>
      <c r="D125" s="132"/>
      <c r="E125" s="132"/>
      <c r="F125" s="132"/>
      <c r="G125" s="132"/>
      <c r="H125" s="132"/>
      <c r="I125" s="133"/>
      <c r="M125" s="111">
        <f>SUM(M121:M124)</f>
        <v>12841.599999999999</v>
      </c>
    </row>
    <row r="130" spans="1:8" ht="19.5">
      <c r="A130" s="112"/>
      <c r="B130" s="112" t="s">
        <v>187</v>
      </c>
      <c r="C130" s="112"/>
      <c r="D130" s="112"/>
      <c r="E130" s="112"/>
      <c r="H130" s="56"/>
    </row>
    <row r="133" spans="1:8">
      <c r="B133" t="s">
        <v>189</v>
      </c>
      <c r="C133" s="56">
        <f>E105+D111</f>
        <v>8886.0043999999998</v>
      </c>
    </row>
    <row r="134" spans="1:8">
      <c r="B134" t="s">
        <v>190</v>
      </c>
      <c r="C134" s="56">
        <f>M125</f>
        <v>12841.599999999999</v>
      </c>
    </row>
    <row r="135" spans="1:8" ht="17.25">
      <c r="B135" s="116" t="s">
        <v>11</v>
      </c>
      <c r="C135" s="117">
        <f>SUM(C133:C134)</f>
        <v>21727.604399999997</v>
      </c>
    </row>
    <row r="138" spans="1:8" ht="19.5">
      <c r="A138" s="434" t="s">
        <v>289</v>
      </c>
      <c r="B138" s="434"/>
      <c r="C138" s="434"/>
      <c r="D138" s="434"/>
      <c r="E138" s="434"/>
    </row>
    <row r="141" spans="1:8" ht="17.25">
      <c r="B141" s="116" t="s">
        <v>301</v>
      </c>
      <c r="C141" s="117">
        <f>DEPRECIACIÓN!F32</f>
        <v>64.927305555555549</v>
      </c>
    </row>
    <row r="142" spans="1:8">
      <c r="B142" s="30"/>
      <c r="C142" s="281"/>
    </row>
    <row r="143" spans="1:8" ht="19.5">
      <c r="A143" s="434" t="s">
        <v>290</v>
      </c>
      <c r="B143" s="434"/>
      <c r="C143" s="434"/>
      <c r="D143" s="434"/>
      <c r="E143" s="434"/>
    </row>
    <row r="145" spans="1:5" ht="17.25">
      <c r="B145" s="116" t="s">
        <v>302</v>
      </c>
      <c r="C145" s="117">
        <f>'AMORT. ACT. DIF.'!F15</f>
        <v>60.858333333333327</v>
      </c>
    </row>
    <row r="148" spans="1:5" ht="19.5">
      <c r="A148" s="434" t="s">
        <v>288</v>
      </c>
      <c r="B148" s="434"/>
      <c r="C148" s="434"/>
      <c r="D148" s="434"/>
      <c r="E148" s="434"/>
    </row>
    <row r="150" spans="1:5">
      <c r="B150" s="93" t="s">
        <v>214</v>
      </c>
      <c r="C150" s="94">
        <f>C59</f>
        <v>11095.461127035787</v>
      </c>
    </row>
    <row r="151" spans="1:5">
      <c r="B151" s="93" t="s">
        <v>187</v>
      </c>
      <c r="C151" s="94">
        <f>C135</f>
        <v>21727.604399999997</v>
      </c>
    </row>
    <row r="152" spans="1:5">
      <c r="B152" s="93" t="s">
        <v>291</v>
      </c>
      <c r="C152" s="94">
        <f>C141</f>
        <v>64.927305555555549</v>
      </c>
    </row>
    <row r="153" spans="1:5">
      <c r="B153" s="93" t="s">
        <v>292</v>
      </c>
      <c r="C153" s="94">
        <f>C145</f>
        <v>60.858333333333327</v>
      </c>
    </row>
    <row r="155" spans="1:5">
      <c r="B155" s="285" t="s">
        <v>288</v>
      </c>
      <c r="C155" s="291">
        <f>SUM(C150:C154)</f>
        <v>32948.851165924665</v>
      </c>
    </row>
  </sheetData>
  <mergeCells count="13">
    <mergeCell ref="B108:C108"/>
    <mergeCell ref="A3:F3"/>
    <mergeCell ref="A65:F65"/>
    <mergeCell ref="A68:D68"/>
    <mergeCell ref="A71:D71"/>
    <mergeCell ref="B74:E74"/>
    <mergeCell ref="A148:E148"/>
    <mergeCell ref="B109:C109"/>
    <mergeCell ref="B111:C111"/>
    <mergeCell ref="A114:D114"/>
    <mergeCell ref="B118:I118"/>
    <mergeCell ref="A138:E138"/>
    <mergeCell ref="A143:E14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2:P20"/>
  <sheetViews>
    <sheetView topLeftCell="B1" workbookViewId="0">
      <selection activeCell="I20" sqref="I20"/>
    </sheetView>
  </sheetViews>
  <sheetFormatPr baseColWidth="10" defaultRowHeight="15"/>
  <cols>
    <col min="3" max="3" width="33" customWidth="1"/>
    <col min="4" max="5" width="15.28515625" customWidth="1"/>
    <col min="6" max="6" width="14.42578125" customWidth="1"/>
    <col min="7" max="8" width="13" bestFit="1" customWidth="1"/>
    <col min="9" max="10" width="12" bestFit="1" customWidth="1"/>
    <col min="11" max="11" width="11" bestFit="1" customWidth="1"/>
    <col min="14" max="14" width="17.7109375" customWidth="1"/>
    <col min="15" max="15" width="16.140625" customWidth="1"/>
    <col min="16" max="16" width="15" customWidth="1"/>
  </cols>
  <sheetData>
    <row r="2" spans="3:16">
      <c r="D2" s="427" t="s">
        <v>348</v>
      </c>
      <c r="E2" s="427"/>
      <c r="F2" s="427"/>
      <c r="G2" s="427"/>
      <c r="H2" s="427"/>
      <c r="I2" s="427"/>
      <c r="J2" s="427"/>
      <c r="K2" s="427"/>
      <c r="L2" s="427"/>
      <c r="M2" s="427"/>
      <c r="N2" s="427"/>
    </row>
    <row r="4" spans="3:16" ht="15.75">
      <c r="D4" s="377" t="s">
        <v>315</v>
      </c>
      <c r="E4" s="377" t="s">
        <v>293</v>
      </c>
      <c r="F4" s="377" t="s">
        <v>294</v>
      </c>
      <c r="G4" s="377" t="s">
        <v>190</v>
      </c>
      <c r="H4" s="377" t="s">
        <v>295</v>
      </c>
      <c r="I4" s="377" t="s">
        <v>216</v>
      </c>
      <c r="J4" s="377" t="s">
        <v>304</v>
      </c>
      <c r="K4" s="377" t="s">
        <v>296</v>
      </c>
      <c r="L4" s="377" t="s">
        <v>297</v>
      </c>
      <c r="M4" s="377" t="s">
        <v>298</v>
      </c>
      <c r="N4" s="377" t="s">
        <v>303</v>
      </c>
    </row>
    <row r="5" spans="3:16" ht="15.75" thickBot="1"/>
    <row r="6" spans="3:16">
      <c r="C6" s="252" t="s">
        <v>263</v>
      </c>
      <c r="D6" s="292">
        <f>'INGRESOS-VENTAS'!D17</f>
        <v>3500</v>
      </c>
      <c r="E6" s="295">
        <v>0.24</v>
      </c>
      <c r="F6" s="94">
        <f>E6*EGRESOS!C155</f>
        <v>7907.7242798219195</v>
      </c>
      <c r="G6" s="94">
        <f>G12*E6</f>
        <v>3081.9839999999995</v>
      </c>
      <c r="H6" s="94">
        <f>H12*E6</f>
        <v>2132.6410559999999</v>
      </c>
      <c r="I6" s="94">
        <f>I12*E6</f>
        <v>990.11067048858888</v>
      </c>
      <c r="J6" s="94">
        <f>J12*E6</f>
        <v>1603.2</v>
      </c>
      <c r="K6" s="94">
        <f>K12*E6</f>
        <v>69.599999999999994</v>
      </c>
      <c r="L6" s="94">
        <f>L12*E6</f>
        <v>15.582553333333331</v>
      </c>
      <c r="M6" s="94">
        <f>M12*E6</f>
        <v>14.605999999999998</v>
      </c>
      <c r="N6" s="94">
        <f>SUM(G6:M6)</f>
        <v>7907.7242798219213</v>
      </c>
      <c r="O6" s="56"/>
      <c r="P6" s="56">
        <f>N6/D6</f>
        <v>2.2593497942348346</v>
      </c>
    </row>
    <row r="7" spans="3:16">
      <c r="C7" s="255" t="s">
        <v>264</v>
      </c>
      <c r="D7" s="292">
        <f>'INGRESOS-VENTAS'!D18</f>
        <v>3500</v>
      </c>
      <c r="E7" s="295">
        <v>0.25</v>
      </c>
      <c r="F7" s="94">
        <f>E7*EGRESOS!C155</f>
        <v>8237.2127914811663</v>
      </c>
      <c r="G7" s="94">
        <f>G12*E7</f>
        <v>3210.3999999999996</v>
      </c>
      <c r="H7" s="94">
        <f>H12*E7</f>
        <v>2221.5011</v>
      </c>
      <c r="I7" s="94">
        <f>I12*E7</f>
        <v>1031.3652817589468</v>
      </c>
      <c r="J7" s="94">
        <f>J12*E7</f>
        <v>1670</v>
      </c>
      <c r="K7" s="94">
        <f>K12*E7</f>
        <v>72.5</v>
      </c>
      <c r="L7" s="94">
        <f>L12*E7</f>
        <v>16.231826388888887</v>
      </c>
      <c r="M7" s="94">
        <f>M12*E7</f>
        <v>15.214583333333332</v>
      </c>
      <c r="N7" s="94">
        <f t="shared" ref="N7:N10" si="0">SUM(G7:M7)</f>
        <v>8237.2127914811663</v>
      </c>
      <c r="O7" s="56"/>
      <c r="P7" s="56">
        <f t="shared" ref="P7:P12" si="1">N7/D7</f>
        <v>2.353489368994619</v>
      </c>
    </row>
    <row r="8" spans="3:16">
      <c r="C8" s="255" t="s">
        <v>265</v>
      </c>
      <c r="D8" s="292">
        <f>'INGRESOS-VENTAS'!D19</f>
        <v>3500</v>
      </c>
      <c r="E8" s="295">
        <v>0.188</v>
      </c>
      <c r="F8" s="94">
        <f>E8*EGRESOS!C155</f>
        <v>6194.384019193837</v>
      </c>
      <c r="G8" s="94">
        <f>G12*E8</f>
        <v>2414.2207999999996</v>
      </c>
      <c r="H8" s="94">
        <f>E8*H12</f>
        <v>1670.5688272</v>
      </c>
      <c r="I8" s="94">
        <f>E8*I12</f>
        <v>775.58669188272802</v>
      </c>
      <c r="J8" s="94">
        <f>E8*J12</f>
        <v>1255.8399999999999</v>
      </c>
      <c r="K8" s="94">
        <f>K12*E8</f>
        <v>54.52</v>
      </c>
      <c r="L8" s="94">
        <f>L12*E8</f>
        <v>12.206333444444443</v>
      </c>
      <c r="M8" s="94">
        <f>M12*E8</f>
        <v>11.441366666666665</v>
      </c>
      <c r="N8" s="94">
        <f t="shared" si="0"/>
        <v>6194.3840191938398</v>
      </c>
      <c r="O8" s="56"/>
      <c r="P8" s="56">
        <f t="shared" si="1"/>
        <v>1.7698240054839542</v>
      </c>
    </row>
    <row r="9" spans="3:16">
      <c r="C9" s="255" t="s">
        <v>266</v>
      </c>
      <c r="D9" s="292">
        <f>'INGRESOS-VENTAS'!D20</f>
        <v>2500</v>
      </c>
      <c r="E9" s="295">
        <v>0.18</v>
      </c>
      <c r="F9" s="94">
        <f>EGRESOS!C155*'COMPORTAMIENTO COSTO'!E9</f>
        <v>5930.7932098664396</v>
      </c>
      <c r="G9" s="94">
        <f>G12*E9</f>
        <v>2311.4879999999998</v>
      </c>
      <c r="H9" s="94">
        <f>E9*H12</f>
        <v>1599.4807919999998</v>
      </c>
      <c r="I9" s="94">
        <f>E9*I12</f>
        <v>742.58300286644169</v>
      </c>
      <c r="J9" s="94">
        <f>E9*J12</f>
        <v>1202.3999999999999</v>
      </c>
      <c r="K9" s="94">
        <f>K12*E9</f>
        <v>52.199999999999996</v>
      </c>
      <c r="L9" s="94">
        <f>L12*E9</f>
        <v>11.686914999999999</v>
      </c>
      <c r="M9" s="94">
        <f>M12*E9</f>
        <v>10.954499999999998</v>
      </c>
      <c r="N9" s="94">
        <f t="shared" si="0"/>
        <v>5930.7932098664405</v>
      </c>
      <c r="O9" s="56"/>
      <c r="P9" s="56">
        <f t="shared" si="1"/>
        <v>2.3723172839465763</v>
      </c>
    </row>
    <row r="10" spans="3:16" ht="15.75" thickBot="1">
      <c r="C10" s="256" t="s">
        <v>267</v>
      </c>
      <c r="D10" s="292">
        <f>'INGRESOS-VENTAS'!D21</f>
        <v>2000</v>
      </c>
      <c r="E10" s="295">
        <v>0.14199999999999999</v>
      </c>
      <c r="F10" s="94">
        <f>E10*EGRESOS!C155</f>
        <v>4678.7368655613018</v>
      </c>
      <c r="G10" s="94">
        <f>E10*G12</f>
        <v>1823.5071999999996</v>
      </c>
      <c r="H10" s="94">
        <f>H12*E10</f>
        <v>1261.8126247999999</v>
      </c>
      <c r="I10" s="94">
        <f>I12*E10</f>
        <v>585.81548003908176</v>
      </c>
      <c r="J10" s="94">
        <f>E10*J12</f>
        <v>948.56</v>
      </c>
      <c r="K10" s="94">
        <f>K12*E10</f>
        <v>41.18</v>
      </c>
      <c r="L10" s="94">
        <f>L12*E10</f>
        <v>9.2196773888888863</v>
      </c>
      <c r="M10" s="94">
        <f>M12*E10</f>
        <v>8.6418833333333325</v>
      </c>
      <c r="N10" s="94">
        <f t="shared" si="0"/>
        <v>4678.7368655613036</v>
      </c>
      <c r="O10" s="56"/>
      <c r="P10" s="56">
        <f t="shared" si="1"/>
        <v>2.3393684327806517</v>
      </c>
    </row>
    <row r="11" spans="3:16" ht="15.75" thickBot="1">
      <c r="C11" s="258"/>
      <c r="E11" s="2"/>
    </row>
    <row r="12" spans="3:16" ht="15.75" thickBot="1">
      <c r="C12" s="293" t="s">
        <v>11</v>
      </c>
      <c r="D12" s="292">
        <f>SUM(D6:D11)</f>
        <v>15000</v>
      </c>
      <c r="E12" s="284">
        <f>SUM(E6:E10)</f>
        <v>0.99999999999999989</v>
      </c>
      <c r="F12" s="94">
        <f>SUM(F6:F11)</f>
        <v>32948.851165924665</v>
      </c>
      <c r="G12" s="94">
        <f>'CAPITAL DE TRABAJO'!C68</f>
        <v>12841.599999999999</v>
      </c>
      <c r="H12" s="94">
        <f>'CAPITAL DE TRABAJO'!C67</f>
        <v>8886.0043999999998</v>
      </c>
      <c r="I12" s="94">
        <f>'CAPITAL DE TRABAJO'!C112</f>
        <v>4125.4611270357873</v>
      </c>
      <c r="J12" s="94">
        <f>'CAPITAL DE TRABAJO'!C111</f>
        <v>6680</v>
      </c>
      <c r="K12" s="94">
        <f>'CAPITAL DE TRABAJO'!C130</f>
        <v>290</v>
      </c>
      <c r="L12" s="94">
        <f>DEPRECIACIÓN!F32</f>
        <v>64.927305555555549</v>
      </c>
      <c r="M12" s="94">
        <f>'AMORT. ACT. DIF.'!F15</f>
        <v>60.858333333333327</v>
      </c>
      <c r="N12" s="291">
        <f>SUM(G12:M12)</f>
        <v>32948.851165924665</v>
      </c>
      <c r="O12" s="56"/>
      <c r="P12" s="56">
        <f t="shared" si="1"/>
        <v>2.1965900777283109</v>
      </c>
    </row>
    <row r="15" spans="3:16">
      <c r="O15" s="56"/>
    </row>
    <row r="16" spans="3:16">
      <c r="F16" s="259"/>
    </row>
    <row r="17" spans="6:13">
      <c r="F17" s="259"/>
    </row>
    <row r="18" spans="6:13">
      <c r="F18" s="259"/>
      <c r="G18" s="391">
        <f>G12*12</f>
        <v>154099.19999999998</v>
      </c>
      <c r="H18" s="391">
        <f t="shared" ref="H18:M18" si="2">H12*12</f>
        <v>106632.0528</v>
      </c>
      <c r="I18" s="56">
        <f t="shared" si="2"/>
        <v>49505.533524429447</v>
      </c>
      <c r="J18" s="391">
        <f t="shared" si="2"/>
        <v>80160</v>
      </c>
      <c r="K18" s="391">
        <f t="shared" si="2"/>
        <v>3480</v>
      </c>
      <c r="L18" s="56">
        <f t="shared" si="2"/>
        <v>779.12766666666653</v>
      </c>
      <c r="M18" s="56">
        <f t="shared" si="2"/>
        <v>730.3</v>
      </c>
    </row>
    <row r="19" spans="6:13">
      <c r="F19" s="259"/>
    </row>
    <row r="20" spans="6:13">
      <c r="F20" s="259"/>
      <c r="G20" s="56">
        <f>SUM(G18:H18)</f>
        <v>260731.25279999999</v>
      </c>
      <c r="I20" s="56">
        <f>I18+L18+M18</f>
        <v>51014.961191096118</v>
      </c>
    </row>
  </sheetData>
  <mergeCells count="1">
    <mergeCell ref="D2:N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4:L16"/>
  <sheetViews>
    <sheetView topLeftCell="C1" workbookViewId="0">
      <selection activeCell="E21" sqref="E21"/>
    </sheetView>
  </sheetViews>
  <sheetFormatPr baseColWidth="10" defaultRowHeight="15"/>
  <cols>
    <col min="3" max="3" width="31.140625" customWidth="1"/>
    <col min="4" max="4" width="13" bestFit="1" customWidth="1"/>
    <col min="5" max="5" width="16.140625" customWidth="1"/>
    <col min="6" max="6" width="14.42578125" customWidth="1"/>
    <col min="7" max="7" width="16" customWidth="1"/>
    <col min="8" max="8" width="14.85546875" customWidth="1"/>
    <col min="9" max="9" width="15" customWidth="1"/>
    <col min="10" max="10" width="14.28515625" customWidth="1"/>
    <col min="11" max="11" width="17" customWidth="1"/>
    <col min="12" max="12" width="14.140625" customWidth="1"/>
  </cols>
  <sheetData>
    <row r="4" spans="2:12" ht="15.75" thickBot="1">
      <c r="B4" s="287"/>
    </row>
    <row r="5" spans="2:12" ht="30.75" thickBot="1">
      <c r="D5" s="371" t="s">
        <v>234</v>
      </c>
      <c r="E5" s="372" t="s">
        <v>321</v>
      </c>
      <c r="F5" s="372" t="s">
        <v>235</v>
      </c>
      <c r="G5" s="372" t="str">
        <f>E5</f>
        <v>INFLACIÓN 5,5%</v>
      </c>
      <c r="H5" s="372" t="s">
        <v>236</v>
      </c>
      <c r="I5" s="372" t="str">
        <f>E5</f>
        <v>INFLACIÓN 5,5%</v>
      </c>
      <c r="J5" s="372" t="s">
        <v>237</v>
      </c>
      <c r="K5" s="372" t="str">
        <f>I5</f>
        <v>INFLACIÓN 5,5%</v>
      </c>
      <c r="L5" s="373" t="s">
        <v>238</v>
      </c>
    </row>
    <row r="6" spans="2:12" ht="15.75" thickBot="1"/>
    <row r="7" spans="2:12">
      <c r="C7" s="374" t="s">
        <v>263</v>
      </c>
      <c r="D7" s="308">
        <f>'COMPORTAMIENTO COSTO'!N6*12</f>
        <v>94892.691357863048</v>
      </c>
      <c r="E7" s="94">
        <f>D7*5.5%</f>
        <v>5219.0980246824674</v>
      </c>
      <c r="F7" s="94">
        <f>(E7+D7)</f>
        <v>100111.78938254551</v>
      </c>
      <c r="G7" s="94">
        <f>F7*5.5%</f>
        <v>5506.1484160400032</v>
      </c>
      <c r="H7" s="94">
        <f>G7+F7</f>
        <v>105617.93779858551</v>
      </c>
      <c r="I7" s="94">
        <f>H7*5.5%</f>
        <v>5808.9865789222031</v>
      </c>
      <c r="J7" s="94">
        <f>I7+H7</f>
        <v>111426.92437750772</v>
      </c>
      <c r="K7" s="94">
        <f>5.5%*J7</f>
        <v>6128.4808407629243</v>
      </c>
      <c r="L7" s="94">
        <f>K7+J7</f>
        <v>117555.40521827064</v>
      </c>
    </row>
    <row r="8" spans="2:12">
      <c r="C8" s="375" t="s">
        <v>264</v>
      </c>
      <c r="D8" s="308">
        <f>'COMPORTAMIENTO COSTO'!N7*12</f>
        <v>98846.553497774003</v>
      </c>
      <c r="E8" s="94">
        <f t="shared" ref="E8:E11" si="0">D8*5.5%</f>
        <v>5436.5604423775703</v>
      </c>
      <c r="F8" s="94">
        <f>(E8+D8)</f>
        <v>104283.11394015157</v>
      </c>
      <c r="G8" s="94">
        <f t="shared" ref="G8:G11" si="1">F8*5.5%</f>
        <v>5735.5712667083362</v>
      </c>
      <c r="H8" s="94">
        <f t="shared" ref="H8:H11" si="2">G8+F8</f>
        <v>110018.68520685991</v>
      </c>
      <c r="I8" s="94">
        <f t="shared" ref="I8:I11" si="3">H8*5.5%</f>
        <v>6051.0276863772951</v>
      </c>
      <c r="J8" s="94">
        <f t="shared" ref="J8:J11" si="4">I8+H8</f>
        <v>116069.7128932372</v>
      </c>
      <c r="K8" s="94">
        <f t="shared" ref="K8:K11" si="5">5.5%*J8</f>
        <v>6383.8342091280456</v>
      </c>
      <c r="L8" s="94">
        <f t="shared" ref="L8:L11" si="6">K8+J8</f>
        <v>122453.54710236525</v>
      </c>
    </row>
    <row r="9" spans="2:12">
      <c r="C9" s="375" t="s">
        <v>265</v>
      </c>
      <c r="D9" s="308">
        <f>'COMPORTAMIENTO COSTO'!N8*12</f>
        <v>74332.608230326077</v>
      </c>
      <c r="E9" s="94">
        <f t="shared" si="0"/>
        <v>4088.2934526679342</v>
      </c>
      <c r="F9" s="94">
        <f>(E9+D9)</f>
        <v>78420.901682994008</v>
      </c>
      <c r="G9" s="94">
        <f t="shared" si="1"/>
        <v>4313.1495925646705</v>
      </c>
      <c r="H9" s="94">
        <f t="shared" si="2"/>
        <v>82734.051275558682</v>
      </c>
      <c r="I9" s="94">
        <f t="shared" si="3"/>
        <v>4550.3728201557278</v>
      </c>
      <c r="J9" s="94">
        <f t="shared" si="4"/>
        <v>87284.424095714407</v>
      </c>
      <c r="K9" s="94">
        <f t="shared" si="5"/>
        <v>4800.6433252642928</v>
      </c>
      <c r="L9" s="94">
        <f t="shared" si="6"/>
        <v>92085.067420978696</v>
      </c>
    </row>
    <row r="10" spans="2:12">
      <c r="C10" s="375" t="s">
        <v>266</v>
      </c>
      <c r="D10" s="308">
        <f>'COMPORTAMIENTO COSTO'!N9*12</f>
        <v>71169.518518397294</v>
      </c>
      <c r="E10" s="94">
        <f t="shared" si="0"/>
        <v>3914.323518511851</v>
      </c>
      <c r="F10" s="94">
        <f>(E10+D10)</f>
        <v>75083.842036909147</v>
      </c>
      <c r="G10" s="94">
        <f t="shared" si="1"/>
        <v>4129.6113120300033</v>
      </c>
      <c r="H10" s="94">
        <f t="shared" si="2"/>
        <v>79213.453348939147</v>
      </c>
      <c r="I10" s="94">
        <f t="shared" si="3"/>
        <v>4356.7399341916534</v>
      </c>
      <c r="J10" s="94">
        <f t="shared" si="4"/>
        <v>83570.193283130793</v>
      </c>
      <c r="K10" s="94">
        <f t="shared" si="5"/>
        <v>4596.3606305721933</v>
      </c>
      <c r="L10" s="94">
        <f t="shared" si="6"/>
        <v>88166.553913702985</v>
      </c>
    </row>
    <row r="11" spans="2:12" ht="15.75" thickBot="1">
      <c r="C11" s="376" t="s">
        <v>267</v>
      </c>
      <c r="D11" s="308">
        <f>'COMPORTAMIENTO COSTO'!N10*12</f>
        <v>56144.842386735647</v>
      </c>
      <c r="E11" s="94">
        <f t="shared" si="0"/>
        <v>3087.9663312704606</v>
      </c>
      <c r="F11" s="94">
        <f>(E11+D11)</f>
        <v>59232.808718006105</v>
      </c>
      <c r="G11" s="94">
        <f t="shared" si="1"/>
        <v>3257.8044794903358</v>
      </c>
      <c r="H11" s="94">
        <f t="shared" si="2"/>
        <v>62490.613197496437</v>
      </c>
      <c r="I11" s="94">
        <f t="shared" si="3"/>
        <v>3436.9837258623043</v>
      </c>
      <c r="J11" s="94">
        <f t="shared" si="4"/>
        <v>65927.596923358738</v>
      </c>
      <c r="K11" s="94">
        <f t="shared" si="5"/>
        <v>3626.0178307847304</v>
      </c>
      <c r="L11" s="94">
        <f t="shared" si="6"/>
        <v>69553.614754143462</v>
      </c>
    </row>
    <row r="12" spans="2:12" ht="15.75" thickBot="1">
      <c r="C12" s="258"/>
      <c r="D12" s="56"/>
    </row>
    <row r="13" spans="2:12" ht="15.75" thickBot="1">
      <c r="C13" s="370" t="s">
        <v>11</v>
      </c>
      <c r="D13" s="281">
        <f>SUM(D7:D12)</f>
        <v>395386.21399109607</v>
      </c>
      <c r="E13" s="30"/>
      <c r="F13" s="281">
        <f>SUM(F7:F12)</f>
        <v>417132.45576060639</v>
      </c>
      <c r="G13" s="30"/>
      <c r="H13" s="281">
        <f>SUM(H7:H12)</f>
        <v>440074.7408274397</v>
      </c>
      <c r="I13" s="30"/>
      <c r="J13" s="281">
        <f>SUM(J7:J12)</f>
        <v>464278.85157294886</v>
      </c>
      <c r="K13" s="30"/>
      <c r="L13" s="281">
        <f>SUM(L7:L12)</f>
        <v>489814.188409461</v>
      </c>
    </row>
    <row r="14" spans="2:12">
      <c r="D14" s="56"/>
    </row>
    <row r="15" spans="2:12">
      <c r="D15" s="56"/>
    </row>
    <row r="16" spans="2:12">
      <c r="D16" s="5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ACTIVOS</vt:lpstr>
      <vt:lpstr>CAPITAL DE TRABAJO</vt:lpstr>
      <vt:lpstr>OFERTA VS. DEMANDA</vt:lpstr>
      <vt:lpstr>DEPRECIACIÓN</vt:lpstr>
      <vt:lpstr>PRÉSTAMO</vt:lpstr>
      <vt:lpstr>AMORT. ACT. DIF.</vt:lpstr>
      <vt:lpstr>EGRESOS</vt:lpstr>
      <vt:lpstr>COMPORTAMIENTO COSTO</vt:lpstr>
      <vt:lpstr>PROYECCIÓN COSTOS</vt:lpstr>
      <vt:lpstr>INGRESOS-VENTAS</vt:lpstr>
      <vt:lpstr>PROYECCIÓN VTAS</vt:lpstr>
      <vt:lpstr>VAN-TIR</vt:lpstr>
      <vt:lpstr>BALANCES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Martita</dc:creator>
  <cp:lastModifiedBy>Martita</cp:lastModifiedBy>
  <dcterms:created xsi:type="dcterms:W3CDTF">2012-04-20T12:20:10Z</dcterms:created>
  <dcterms:modified xsi:type="dcterms:W3CDTF">2012-04-24T23:18:31Z</dcterms:modified>
</cp:coreProperties>
</file>