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0" windowWidth="13935" windowHeight="7620"/>
  </bookViews>
  <sheets>
    <sheet name="VAN Y TIR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C23" i="1"/>
  <c r="F23" s="1"/>
  <c r="C22"/>
  <c r="F22" s="1"/>
  <c r="C21"/>
  <c r="F21" s="1"/>
  <c r="C20"/>
  <c r="F20" s="1"/>
  <c r="C19"/>
  <c r="F19" s="1"/>
  <c r="F12"/>
  <c r="D12"/>
  <c r="F11"/>
  <c r="D11"/>
  <c r="F10"/>
  <c r="D10"/>
  <c r="F9"/>
  <c r="D9"/>
  <c r="F8"/>
  <c r="D8"/>
  <c r="B8"/>
  <c r="F7" s="1"/>
  <c r="E7"/>
  <c r="H13" s="1"/>
  <c r="D7"/>
  <c r="C18" l="1"/>
  <c r="F13"/>
  <c r="E19"/>
  <c r="E20"/>
  <c r="E21"/>
  <c r="E22"/>
  <c r="E23"/>
  <c r="D19"/>
  <c r="D20"/>
  <c r="D21"/>
  <c r="D22"/>
  <c r="D23"/>
  <c r="F18" l="1"/>
  <c r="F24" s="1"/>
  <c r="D18"/>
  <c r="D24" s="1"/>
  <c r="E18"/>
  <c r="E24" s="1"/>
</calcChain>
</file>

<file path=xl/sharedStrings.xml><?xml version="1.0" encoding="utf-8"?>
<sst xmlns="http://schemas.openxmlformats.org/spreadsheetml/2006/main" count="28" uniqueCount="19">
  <si>
    <t>CÁLCULO DEL VAN</t>
  </si>
  <si>
    <t>Inversión Inicial</t>
  </si>
  <si>
    <t>AÑOS</t>
  </si>
  <si>
    <t>FL NETOS</t>
  </si>
  <si>
    <t xml:space="preserve">Flujos Netos </t>
  </si>
  <si>
    <t>Flujos Actual.</t>
  </si>
  <si>
    <t>Año 0</t>
  </si>
  <si>
    <t>Año 1</t>
  </si>
  <si>
    <t>Año 2</t>
  </si>
  <si>
    <t>Año 3</t>
  </si>
  <si>
    <t>Año 4</t>
  </si>
  <si>
    <t>Año 5</t>
  </si>
  <si>
    <t xml:space="preserve">VAN </t>
  </si>
  <si>
    <t>VAN</t>
  </si>
  <si>
    <t>tir</t>
  </si>
  <si>
    <t xml:space="preserve">CÁLCULO DE LA TIR </t>
  </si>
  <si>
    <t>Flujos 25%</t>
  </si>
  <si>
    <t xml:space="preserve">Flujos 48% </t>
  </si>
  <si>
    <t>Flujos 50%</t>
  </si>
</sst>
</file>

<file path=xl/styles.xml><?xml version="1.0" encoding="utf-8"?>
<styleSheet xmlns="http://schemas.openxmlformats.org/spreadsheetml/2006/main">
  <numFmts count="1">
    <numFmt numFmtId="164" formatCode="_(* #,##0.00_);_(* \(#,##0.00\);_(* &quot;-&quot;??_);_(@_)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0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1"/>
      <color indexed="8"/>
      <name val="Times New Roman"/>
      <family val="1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6">
    <xf numFmtId="0" fontId="0" fillId="0" borderId="0" xfId="0"/>
    <xf numFmtId="4" fontId="0" fillId="0" borderId="0" xfId="0" applyNumberFormat="1" applyBorder="1"/>
    <xf numFmtId="0" fontId="0" fillId="0" borderId="0" xfId="0" applyBorder="1"/>
    <xf numFmtId="4" fontId="0" fillId="0" borderId="4" xfId="0" applyNumberFormat="1" applyBorder="1"/>
    <xf numFmtId="4" fontId="2" fillId="0" borderId="5" xfId="0" applyNumberFormat="1" applyFont="1" applyBorder="1" applyAlignment="1">
      <alignment horizontal="center"/>
    </xf>
    <xf numFmtId="4" fontId="2" fillId="0" borderId="6" xfId="0" applyNumberFormat="1" applyFont="1" applyBorder="1" applyAlignment="1">
      <alignment horizontal="center"/>
    </xf>
    <xf numFmtId="4" fontId="3" fillId="0" borderId="7" xfId="0" applyNumberFormat="1" applyFont="1" applyBorder="1" applyAlignment="1">
      <alignment horizontal="center"/>
    </xf>
    <xf numFmtId="4" fontId="3" fillId="0" borderId="8" xfId="0" applyNumberFormat="1" applyFont="1" applyBorder="1" applyAlignment="1">
      <alignment horizontal="center"/>
    </xf>
    <xf numFmtId="4" fontId="4" fillId="0" borderId="8" xfId="0" applyNumberFormat="1" applyFont="1" applyBorder="1"/>
    <xf numFmtId="4" fontId="3" fillId="0" borderId="9" xfId="0" applyNumberFormat="1" applyFont="1" applyBorder="1" applyAlignment="1">
      <alignment horizontal="center"/>
    </xf>
    <xf numFmtId="4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4" fontId="5" fillId="0" borderId="8" xfId="0" applyNumberFormat="1" applyFont="1" applyBorder="1" applyAlignment="1">
      <alignment horizontal="center"/>
    </xf>
    <xf numFmtId="164" fontId="6" fillId="0" borderId="8" xfId="1" applyFont="1" applyBorder="1" applyAlignment="1">
      <alignment horizontal="right"/>
    </xf>
    <xf numFmtId="164" fontId="7" fillId="0" borderId="8" xfId="1" applyFont="1" applyBorder="1" applyAlignment="1">
      <alignment horizontal="right"/>
    </xf>
    <xf numFmtId="164" fontId="7" fillId="0" borderId="9" xfId="1" applyFont="1" applyBorder="1" applyAlignment="1">
      <alignment horizontal="right"/>
    </xf>
    <xf numFmtId="4" fontId="3" fillId="0" borderId="7" xfId="0" applyNumberFormat="1" applyFont="1" applyFill="1" applyBorder="1" applyAlignment="1">
      <alignment horizontal="center"/>
    </xf>
    <xf numFmtId="164" fontId="0" fillId="0" borderId="8" xfId="1" applyFont="1" applyBorder="1" applyAlignment="1">
      <alignment horizontal="right"/>
    </xf>
    <xf numFmtId="164" fontId="0" fillId="0" borderId="9" xfId="1" applyFont="1" applyBorder="1" applyAlignment="1">
      <alignment horizontal="right"/>
    </xf>
    <xf numFmtId="4" fontId="0" fillId="0" borderId="7" xfId="0" applyNumberFormat="1" applyBorder="1"/>
    <xf numFmtId="4" fontId="6" fillId="0" borderId="8" xfId="0" applyNumberFormat="1" applyFont="1" applyBorder="1"/>
    <xf numFmtId="164" fontId="2" fillId="0" borderId="8" xfId="1" applyFont="1" applyBorder="1" applyAlignment="1">
      <alignment horizontal="right"/>
    </xf>
    <xf numFmtId="164" fontId="3" fillId="0" borderId="8" xfId="1" applyFont="1" applyBorder="1" applyAlignment="1">
      <alignment horizontal="right"/>
    </xf>
    <xf numFmtId="164" fontId="3" fillId="0" borderId="9" xfId="1" applyFont="1" applyBorder="1" applyAlignment="1">
      <alignment horizontal="right"/>
    </xf>
    <xf numFmtId="9" fontId="0" fillId="2" borderId="10" xfId="0" applyNumberFormat="1" applyFill="1" applyBorder="1" applyAlignment="1">
      <alignment horizontal="center"/>
    </xf>
    <xf numFmtId="0" fontId="7" fillId="0" borderId="0" xfId="0" applyFont="1" applyBorder="1"/>
    <xf numFmtId="4" fontId="0" fillId="0" borderId="11" xfId="0" applyNumberFormat="1" applyBorder="1"/>
    <xf numFmtId="4" fontId="3" fillId="0" borderId="12" xfId="0" applyNumberFormat="1" applyFont="1" applyBorder="1"/>
    <xf numFmtId="4" fontId="0" fillId="0" borderId="12" xfId="0" applyNumberFormat="1" applyBorder="1"/>
    <xf numFmtId="4" fontId="0" fillId="0" borderId="13" xfId="0" applyNumberFormat="1" applyBorder="1"/>
    <xf numFmtId="4" fontId="3" fillId="0" borderId="0" xfId="0" applyNumberFormat="1" applyFont="1" applyBorder="1"/>
    <xf numFmtId="4" fontId="8" fillId="0" borderId="0" xfId="0" applyNumberFormat="1" applyFont="1" applyBorder="1" applyAlignment="1"/>
    <xf numFmtId="0" fontId="8" fillId="0" borderId="0" xfId="0" applyFont="1" applyBorder="1" applyAlignment="1"/>
    <xf numFmtId="4" fontId="3" fillId="0" borderId="4" xfId="0" applyNumberFormat="1" applyFont="1" applyBorder="1" applyAlignment="1">
      <alignment horizontal="center"/>
    </xf>
    <xf numFmtId="4" fontId="3" fillId="0" borderId="5" xfId="0" applyNumberFormat="1" applyFont="1" applyBorder="1" applyAlignment="1">
      <alignment horizontal="center"/>
    </xf>
    <xf numFmtId="4" fontId="3" fillId="0" borderId="6" xfId="0" applyNumberFormat="1" applyFont="1" applyBorder="1" applyAlignment="1">
      <alignment horizontal="center"/>
    </xf>
    <xf numFmtId="4" fontId="5" fillId="0" borderId="7" xfId="0" applyNumberFormat="1" applyFont="1" applyBorder="1" applyAlignment="1">
      <alignment horizontal="center"/>
    </xf>
    <xf numFmtId="164" fontId="6" fillId="0" borderId="9" xfId="1" applyFont="1" applyBorder="1" applyAlignment="1">
      <alignment horizontal="right"/>
    </xf>
    <xf numFmtId="4" fontId="9" fillId="0" borderId="0" xfId="0" applyNumberFormat="1" applyFont="1" applyBorder="1"/>
    <xf numFmtId="0" fontId="9" fillId="0" borderId="0" xfId="0" applyFont="1" applyBorder="1"/>
    <xf numFmtId="4" fontId="10" fillId="0" borderId="0" xfId="0" applyNumberFormat="1" applyFont="1" applyBorder="1"/>
    <xf numFmtId="0" fontId="10" fillId="0" borderId="0" xfId="0" applyFont="1" applyBorder="1"/>
    <xf numFmtId="2" fontId="5" fillId="0" borderId="7" xfId="0" applyNumberFormat="1" applyFont="1" applyBorder="1"/>
    <xf numFmtId="164" fontId="5" fillId="0" borderId="8" xfId="1" applyFont="1" applyBorder="1" applyAlignment="1">
      <alignment horizontal="right"/>
    </xf>
    <xf numFmtId="2" fontId="0" fillId="0" borderId="9" xfId="1" applyNumberFormat="1" applyFont="1" applyBorder="1" applyAlignment="1">
      <alignment horizontal="right"/>
    </xf>
    <xf numFmtId="2" fontId="10" fillId="0" borderId="0" xfId="0" applyNumberFormat="1" applyFont="1" applyBorder="1"/>
    <xf numFmtId="4" fontId="9" fillId="0" borderId="11" xfId="0" applyNumberFormat="1" applyFont="1" applyBorder="1"/>
    <xf numFmtId="4" fontId="10" fillId="0" borderId="12" xfId="0" applyNumberFormat="1" applyFont="1" applyBorder="1"/>
    <xf numFmtId="4" fontId="9" fillId="0" borderId="12" xfId="0" applyNumberFormat="1" applyFont="1" applyBorder="1"/>
    <xf numFmtId="4" fontId="9" fillId="0" borderId="13" xfId="0" applyNumberFormat="1" applyFont="1" applyBorder="1"/>
    <xf numFmtId="4" fontId="2" fillId="0" borderId="1" xfId="0" applyNumberFormat="1" applyFont="1" applyBorder="1" applyAlignment="1">
      <alignment horizontal="center"/>
    </xf>
    <xf numFmtId="4" fontId="2" fillId="0" borderId="2" xfId="0" applyNumberFormat="1" applyFont="1" applyBorder="1" applyAlignment="1">
      <alignment horizontal="center"/>
    </xf>
    <xf numFmtId="4" fontId="2" fillId="0" borderId="3" xfId="0" applyNumberFormat="1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TESIS\CALCULOS%20TESI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EMANDA INSATISFESCHA"/>
      <sheetName val="PRECIO PROM."/>
      <sheetName val="INV. FIJA"/>
      <sheetName val="CAP. TRAB."/>
      <sheetName val="RES. INVERSION"/>
      <sheetName val="DEPRES."/>
      <sheetName val="AMORTIZACION"/>
      <sheetName val="COST. PRODU."/>
      <sheetName val="MANO OBRA IND."/>
      <sheetName val="GAST. ADM. OPERAC."/>
      <sheetName val="GASTO VENTA"/>
      <sheetName val="G. PROM.  PUB."/>
      <sheetName val="G. FINANC."/>
      <sheetName val="RESUM. COST. GAST."/>
      <sheetName val="PROYEC. COSTOS Y GAST."/>
      <sheetName val="COSTOS FIJOS"/>
      <sheetName val="COSTOS VAR."/>
      <sheetName val="VENTA PROY."/>
      <sheetName val="FLUJO DE CAJA"/>
      <sheetName val="BAL. PROY. RESUL."/>
      <sheetName val="ENTRADA EFEC."/>
      <sheetName val="REL. BENEF. COST."/>
      <sheetName val="VAN Y TI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22">
          <cell r="H22">
            <v>40739.622114544916</v>
          </cell>
        </row>
        <row r="25">
          <cell r="D25">
            <v>7110.5257235591826</v>
          </cell>
          <cell r="E25">
            <v>15063.949064023182</v>
          </cell>
          <cell r="F25">
            <v>22933.934271724305</v>
          </cell>
          <cell r="G25">
            <v>30713.806296041512</v>
          </cell>
        </row>
      </sheetData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3:I25"/>
  <sheetViews>
    <sheetView tabSelected="1" topLeftCell="A7" workbookViewId="0">
      <selection activeCell="H20" sqref="H20"/>
    </sheetView>
  </sheetViews>
  <sheetFormatPr baseColWidth="10" defaultRowHeight="15"/>
  <cols>
    <col min="2" max="2" width="15.7109375" customWidth="1"/>
    <col min="3" max="3" width="11.5703125" bestFit="1" customWidth="1"/>
    <col min="4" max="4" width="12.85546875" customWidth="1"/>
    <col min="5" max="5" width="11.5703125" bestFit="1" customWidth="1"/>
    <col min="6" max="6" width="12.28515625" bestFit="1" customWidth="1"/>
  </cols>
  <sheetData>
    <row r="3" spans="2:9" ht="15.75" thickBot="1"/>
    <row r="4" spans="2:9" ht="16.5" thickBot="1">
      <c r="B4" s="50" t="s">
        <v>0</v>
      </c>
      <c r="C4" s="51"/>
      <c r="D4" s="51"/>
      <c r="E4" s="51"/>
      <c r="F4" s="52"/>
      <c r="G4" s="1"/>
      <c r="H4" s="2"/>
      <c r="I4" s="2"/>
    </row>
    <row r="5" spans="2:9" ht="15.75">
      <c r="B5" s="3"/>
      <c r="C5" s="4"/>
      <c r="D5" s="4"/>
      <c r="E5" s="4"/>
      <c r="F5" s="5"/>
      <c r="G5" s="1"/>
      <c r="H5" s="2"/>
      <c r="I5" s="2"/>
    </row>
    <row r="6" spans="2:9">
      <c r="B6" s="6" t="s">
        <v>1</v>
      </c>
      <c r="C6" s="7" t="s">
        <v>2</v>
      </c>
      <c r="D6" s="8" t="s">
        <v>3</v>
      </c>
      <c r="E6" s="7" t="s">
        <v>4</v>
      </c>
      <c r="F6" s="9" t="s">
        <v>5</v>
      </c>
      <c r="G6" s="10"/>
      <c r="H6" s="11"/>
      <c r="I6" s="11"/>
    </row>
    <row r="7" spans="2:9">
      <c r="B7" s="6">
        <v>30271.4</v>
      </c>
      <c r="C7" s="12" t="s">
        <v>6</v>
      </c>
      <c r="D7" s="13">
        <f>B7</f>
        <v>30271.4</v>
      </c>
      <c r="E7" s="14">
        <f>B8</f>
        <v>-30271.4</v>
      </c>
      <c r="F7" s="15">
        <f>B8</f>
        <v>-30271.4</v>
      </c>
      <c r="G7" s="10"/>
      <c r="H7" s="11"/>
      <c r="I7" s="11"/>
    </row>
    <row r="8" spans="2:9">
      <c r="B8" s="16">
        <f>-(B7)</f>
        <v>-30271.4</v>
      </c>
      <c r="C8" s="12" t="s">
        <v>7</v>
      </c>
      <c r="D8" s="13">
        <f>('[1]FLUJO DE CAJA'!D25)</f>
        <v>7110.5257235591826</v>
      </c>
      <c r="E8" s="17">
        <v>7110.53</v>
      </c>
      <c r="F8" s="18">
        <f>(E8/(1+0.112)^1)</f>
        <v>6394.3615107913665</v>
      </c>
      <c r="G8" s="1"/>
      <c r="H8" s="2"/>
      <c r="I8" s="2"/>
    </row>
    <row r="9" spans="2:9">
      <c r="B9" s="19"/>
      <c r="C9" s="12" t="s">
        <v>8</v>
      </c>
      <c r="D9" s="13">
        <f>('[1]FLUJO DE CAJA'!E25)</f>
        <v>15063.949064023182</v>
      </c>
      <c r="E9" s="17">
        <v>15063.95</v>
      </c>
      <c r="F9" s="18">
        <f>(E9/(1+0.112)^2)</f>
        <v>12182.300023290718</v>
      </c>
      <c r="G9" s="1"/>
      <c r="H9" s="2"/>
      <c r="I9" s="2"/>
    </row>
    <row r="10" spans="2:9">
      <c r="B10" s="19"/>
      <c r="C10" s="12" t="s">
        <v>9</v>
      </c>
      <c r="D10" s="13">
        <f>('[1]FLUJO DE CAJA'!F25)</f>
        <v>22933.934271724305</v>
      </c>
      <c r="E10" s="17">
        <v>22933.93</v>
      </c>
      <c r="F10" s="18">
        <f>(E10/(1+0.112)^3)</f>
        <v>16678.773880900448</v>
      </c>
      <c r="G10" s="1"/>
      <c r="H10" s="2"/>
      <c r="I10" s="2"/>
    </row>
    <row r="11" spans="2:9">
      <c r="B11" s="19"/>
      <c r="C11" s="12" t="s">
        <v>10</v>
      </c>
      <c r="D11" s="13">
        <f>('[1]FLUJO DE CAJA'!G25)</f>
        <v>30713.806296041512</v>
      </c>
      <c r="E11" s="17">
        <v>30713.81</v>
      </c>
      <c r="F11" s="18">
        <f>(E11/(1+0.112)^4)</f>
        <v>20086.975245084424</v>
      </c>
      <c r="G11" s="1"/>
      <c r="H11" s="2"/>
      <c r="I11" s="2"/>
    </row>
    <row r="12" spans="2:9" ht="15.75" thickBot="1">
      <c r="B12" s="19"/>
      <c r="C12" s="12" t="s">
        <v>11</v>
      </c>
      <c r="D12" s="13">
        <f>('[1]FLUJO DE CAJA'!H22)</f>
        <v>40739.622114544916</v>
      </c>
      <c r="E12" s="17">
        <v>40739.620000000003</v>
      </c>
      <c r="F12" s="18">
        <f>(E12/(1+0.112)^5)</f>
        <v>23960.343371390809</v>
      </c>
      <c r="G12" s="1"/>
      <c r="H12" s="2"/>
      <c r="I12" s="2"/>
    </row>
    <row r="13" spans="2:9" ht="16.5" thickBot="1">
      <c r="B13" s="19"/>
      <c r="C13" s="20"/>
      <c r="D13" s="21" t="s">
        <v>12</v>
      </c>
      <c r="E13" s="22" t="s">
        <v>13</v>
      </c>
      <c r="F13" s="23">
        <f>SUM(F7:F12)</f>
        <v>49031.354031457762</v>
      </c>
      <c r="G13" s="1"/>
      <c r="H13" s="24">
        <f>IRR(E7:E12)</f>
        <v>0.48996420806307556</v>
      </c>
      <c r="I13" s="25" t="s">
        <v>14</v>
      </c>
    </row>
    <row r="14" spans="2:9" ht="15.75" thickBot="1">
      <c r="B14" s="26"/>
      <c r="C14" s="27"/>
      <c r="D14" s="27"/>
      <c r="E14" s="28"/>
      <c r="F14" s="29"/>
      <c r="G14" s="1"/>
      <c r="H14" s="2"/>
      <c r="I14" s="2"/>
    </row>
    <row r="15" spans="2:9" ht="15.75" thickBot="1">
      <c r="B15" s="1"/>
      <c r="C15" s="30"/>
      <c r="D15" s="30"/>
      <c r="E15" s="1"/>
      <c r="F15" s="1"/>
      <c r="G15" s="1"/>
      <c r="H15" s="2"/>
      <c r="I15" s="2"/>
    </row>
    <row r="16" spans="2:9" ht="16.5" thickBot="1">
      <c r="B16" s="53" t="s">
        <v>15</v>
      </c>
      <c r="C16" s="54"/>
      <c r="D16" s="54"/>
      <c r="E16" s="54"/>
      <c r="F16" s="55"/>
      <c r="G16" s="31"/>
      <c r="H16" s="32"/>
      <c r="I16" s="2"/>
    </row>
    <row r="17" spans="2:9">
      <c r="B17" s="33" t="s">
        <v>2</v>
      </c>
      <c r="C17" s="34" t="s">
        <v>4</v>
      </c>
      <c r="D17" s="34" t="s">
        <v>16</v>
      </c>
      <c r="E17" s="34" t="s">
        <v>17</v>
      </c>
      <c r="F17" s="35" t="s">
        <v>18</v>
      </c>
      <c r="G17" s="1"/>
      <c r="H17" s="2"/>
      <c r="I17" s="2"/>
    </row>
    <row r="18" spans="2:9">
      <c r="B18" s="36" t="s">
        <v>6</v>
      </c>
      <c r="C18" s="17">
        <f>F7</f>
        <v>-30271.4</v>
      </c>
      <c r="D18" s="17">
        <f>C18</f>
        <v>-30271.4</v>
      </c>
      <c r="E18" s="17">
        <f>C18</f>
        <v>-30271.4</v>
      </c>
      <c r="F18" s="37">
        <f>C18</f>
        <v>-30271.4</v>
      </c>
      <c r="G18" s="1"/>
      <c r="H18" s="2"/>
      <c r="I18" s="2"/>
    </row>
    <row r="19" spans="2:9">
      <c r="B19" s="36" t="s">
        <v>7</v>
      </c>
      <c r="C19" s="17">
        <f>E8</f>
        <v>7110.53</v>
      </c>
      <c r="D19" s="17">
        <f>(C19/(1+0.48)^1)</f>
        <v>4804.4121621621616</v>
      </c>
      <c r="E19" s="17">
        <f>(C19/(1+0.48)^1)</f>
        <v>4804.4121621621616</v>
      </c>
      <c r="F19" s="18">
        <f>(C19/(1+0.5)^1)</f>
        <v>4740.3533333333335</v>
      </c>
      <c r="G19" s="1"/>
      <c r="H19" s="25"/>
      <c r="I19" s="2"/>
    </row>
    <row r="20" spans="2:9">
      <c r="B20" s="36" t="s">
        <v>8</v>
      </c>
      <c r="C20" s="17">
        <f>E9</f>
        <v>15063.95</v>
      </c>
      <c r="D20" s="17">
        <f>(C20/(1+0.48)^2)</f>
        <v>6877.2598612125648</v>
      </c>
      <c r="E20" s="17">
        <f>(C20/(1+0.48)^2)</f>
        <v>6877.2598612125648</v>
      </c>
      <c r="F20" s="18">
        <f>(C20/(1+0.5)^2)</f>
        <v>6695.0888888888894</v>
      </c>
      <c r="G20" s="1"/>
      <c r="H20" s="2"/>
      <c r="I20" s="2"/>
    </row>
    <row r="21" spans="2:9">
      <c r="B21" s="36" t="s">
        <v>9</v>
      </c>
      <c r="C21" s="17">
        <f>E10</f>
        <v>22933.93</v>
      </c>
      <c r="D21" s="17">
        <f>(C21/(1+0.48)^3)</f>
        <v>7074.4606686672068</v>
      </c>
      <c r="E21" s="17">
        <f>(C21/(1+0.48)^3)</f>
        <v>7074.4606686672068</v>
      </c>
      <c r="F21" s="18">
        <f>(C21/(1+0.5)^3)</f>
        <v>6795.2385185185185</v>
      </c>
      <c r="G21" s="1"/>
      <c r="H21" s="2"/>
      <c r="I21" s="2"/>
    </row>
    <row r="22" spans="2:9">
      <c r="B22" s="36" t="s">
        <v>10</v>
      </c>
      <c r="C22" s="17">
        <f>E11</f>
        <v>30713.81</v>
      </c>
      <c r="D22" s="17">
        <f>(C22/(1+0.48)^4)</f>
        <v>6401.57490805219</v>
      </c>
      <c r="E22" s="17">
        <f>(C22/(1+0.48)^4)</f>
        <v>6401.57490805219</v>
      </c>
      <c r="F22" s="18">
        <f>(C22/(1+0.5)^4)</f>
        <v>6066.9254320987657</v>
      </c>
      <c r="G22" s="38"/>
      <c r="H22" s="39"/>
      <c r="I22" s="39"/>
    </row>
    <row r="23" spans="2:9">
      <c r="B23" s="36" t="s">
        <v>11</v>
      </c>
      <c r="C23" s="17">
        <f>E12</f>
        <v>40739.620000000003</v>
      </c>
      <c r="D23" s="17">
        <f>(C23/(1+0.48)^5)</f>
        <v>5737.3110617627444</v>
      </c>
      <c r="E23" s="17">
        <f>(C23/(1+0.48)^5)</f>
        <v>5737.3110617627444</v>
      </c>
      <c r="F23" s="18">
        <f>(C23/(1+0.5)^5)</f>
        <v>5364.8882304526751</v>
      </c>
      <c r="G23" s="40"/>
      <c r="H23" s="41"/>
      <c r="I23" s="41"/>
    </row>
    <row r="24" spans="2:9">
      <c r="B24" s="42"/>
      <c r="C24" s="43" t="s">
        <v>13</v>
      </c>
      <c r="D24" s="17">
        <f>SUM(D18:D23)</f>
        <v>623.6186618568654</v>
      </c>
      <c r="E24" s="17">
        <f>SUM(E18:E23)</f>
        <v>623.6186618568654</v>
      </c>
      <c r="F24" s="44">
        <f>SUM(F18:F23)</f>
        <v>-608.90559670782113</v>
      </c>
      <c r="G24" s="40"/>
      <c r="H24" s="45"/>
      <c r="I24" s="45"/>
    </row>
    <row r="25" spans="2:9" ht="15.75" thickBot="1">
      <c r="B25" s="46"/>
      <c r="C25" s="47"/>
      <c r="D25" s="48"/>
      <c r="E25" s="48"/>
      <c r="F25" s="49"/>
      <c r="G25" s="38"/>
      <c r="H25" s="39"/>
      <c r="I25" s="39"/>
    </row>
  </sheetData>
  <mergeCells count="2">
    <mergeCell ref="B4:F4"/>
    <mergeCell ref="B16:F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VAN Y TIR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Milton Garcia</dc:creator>
  <cp:lastModifiedBy>Liliana</cp:lastModifiedBy>
  <dcterms:created xsi:type="dcterms:W3CDTF">2010-10-19T21:32:27Z</dcterms:created>
  <dcterms:modified xsi:type="dcterms:W3CDTF">2010-11-05T16:38:36Z</dcterms:modified>
</cp:coreProperties>
</file>